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100" yWindow="480" windowWidth="21940" windowHeight="11660" tabRatio="500" activeTab="0"/>
  </bookViews>
  <sheets>
    <sheet name="Акционеры" sheetId="1" r:id="rId1"/>
    <sheet name="Уставный капитал" sheetId="2" r:id="rId2"/>
  </sheets>
  <definedNames>
    <definedName name="УК1">'Уставный капитал'!$B$4</definedName>
    <definedName name="УК2">'Уставный капитал'!$B$5</definedName>
    <definedName name="УК6">'Уставный капитал'!$B$9</definedName>
    <definedName name="УК7">'Уставный капитал'!$B$10</definedName>
  </definedNames>
  <calcPr fullCalcOnLoad="1"/>
</workbook>
</file>

<file path=xl/sharedStrings.xml><?xml version="1.0" encoding="utf-8"?>
<sst xmlns="http://schemas.openxmlformats.org/spreadsheetml/2006/main" count="98" uniqueCount="98">
  <si>
    <t>Ленинградская обувная ф-ка "Пролетарская Победа"</t>
  </si>
  <si>
    <t>АОЗТ "Агентство тех. развития"</t>
  </si>
  <si>
    <t>ВТО "Ленинград импэкс"</t>
  </si>
  <si>
    <t>ООО "Региональная финансовая компания"</t>
  </si>
  <si>
    <t>АОЗТ "ФК Петролеум"</t>
  </si>
  <si>
    <t>ПТО "Русское видео"</t>
  </si>
  <si>
    <t>УД Ленинградского ОК КПСС</t>
  </si>
  <si>
    <t>АООТ "Тэмп"</t>
  </si>
  <si>
    <t>АОЗТ "Бикар"</t>
  </si>
  <si>
    <t>АОЗТ "Кварк"</t>
  </si>
  <si>
    <t>21.04.2004 (эмиссия 9)</t>
  </si>
  <si>
    <t>АОЗТ "Бикфин"</t>
  </si>
  <si>
    <t>АОЗТ "Красносельская меховая фабрика" (СП)</t>
  </si>
  <si>
    <t>АОЗТ "Петродин"</t>
  </si>
  <si>
    <t>12.12.1992 (эмиссия 1)</t>
  </si>
  <si>
    <t>14.05.1993 (эмиссия 2)</t>
  </si>
  <si>
    <t>20.12.1993 (эмиссия 3)</t>
  </si>
  <si>
    <t>22.07.1994 (эмиссия 4)</t>
  </si>
  <si>
    <t>12.05.1996 (эмиссия 5)</t>
  </si>
  <si>
    <t>16.12.1997 (эмиссия 6)</t>
  </si>
  <si>
    <t>04.04.2001 (эмиссия 7)</t>
  </si>
  <si>
    <t>30.04.2003 (эмиссия 8)</t>
  </si>
  <si>
    <t>27.05.2005 (эмиссия 10)</t>
  </si>
  <si>
    <t>29.06.2007 (эмиссия 11)</t>
  </si>
  <si>
    <t>Дата окончания размещения</t>
  </si>
  <si>
    <t>ООО "Топливная инвестиционная компания" (ООО "ТИК")</t>
  </si>
  <si>
    <t>ООО "М.К. Восточная эра"</t>
  </si>
  <si>
    <t>ООО "Т.К. Магнетик"</t>
  </si>
  <si>
    <t>ООО "Т.К. Транслиния"</t>
  </si>
  <si>
    <t>ООО "Инрост" (ООО "Инрост М")</t>
  </si>
  <si>
    <t>Эмиссии</t>
  </si>
  <si>
    <t>Всего акций в УК</t>
  </si>
  <si>
    <t>АО</t>
  </si>
  <si>
    <t>АП</t>
  </si>
  <si>
    <t>ЗАО НТЦ "Геоид"</t>
  </si>
  <si>
    <t>Хронология смены акционеров банка "Россия"</t>
  </si>
  <si>
    <t>Источник: отчеты банка</t>
  </si>
  <si>
    <t>АОЗТ "Велес"</t>
  </si>
  <si>
    <t>АОЗТ "Евросиб СПб"</t>
  </si>
  <si>
    <t>АОЗТ "Пилигримм"</t>
  </si>
  <si>
    <t>ГП "Росмясомолторг"</t>
  </si>
  <si>
    <t>АОЗТ "Балтийская строительная компания"</t>
  </si>
  <si>
    <t>ГП ЦНИИ "Гранит"</t>
  </si>
  <si>
    <t>ЗАО "Корпорация СТРИМ"</t>
  </si>
  <si>
    <t>АООТ "Концерн "Экомт-инвестконсалтинг"</t>
  </si>
  <si>
    <t>АОЗТ "Полупроводниковые приборы"</t>
  </si>
  <si>
    <t>ЗАО "Финансовые технологии и траст"</t>
  </si>
  <si>
    <t>IPP</t>
  </si>
  <si>
    <t>ЗАО "Северсталь-групп"</t>
  </si>
  <si>
    <t>Горелов Д.В.</t>
  </si>
  <si>
    <t>Шамалов Н.Т.</t>
  </si>
  <si>
    <t>ЗАО "Кинэкс Санкт-Петербург"</t>
  </si>
  <si>
    <t>НП "Поддержка предпринимательских инициатив"</t>
  </si>
  <si>
    <t>Минимущества РФ</t>
  </si>
  <si>
    <t>АОЗТ "Гранит 3"</t>
  </si>
  <si>
    <t>ЗАО "Центр перспективных технологий и разработок"</t>
  </si>
  <si>
    <t>ООО "Форвард лимитед"</t>
  </si>
  <si>
    <t>ЗАО "Эрген"</t>
  </si>
  <si>
    <t>ООО "Финансы и управление"</t>
  </si>
  <si>
    <t>Как менялся размер уставного капитала банка "Россия"</t>
  </si>
  <si>
    <t>Источник: отчетность банка "Россия"</t>
  </si>
  <si>
    <t>Мячин В.Е.</t>
  </si>
  <si>
    <t>Ковальчук Ю.В.</t>
  </si>
  <si>
    <t>Дата регистрации отчета об итогах выпуска</t>
  </si>
  <si>
    <t>Размер УК в руб.</t>
  </si>
  <si>
    <t>АО (номинал)</t>
  </si>
  <si>
    <t>АП (номинал)</t>
  </si>
  <si>
    <t>01</t>
  </si>
  <si>
    <t>ОАО "Сургутнефтегаз"</t>
  </si>
  <si>
    <t>ООО "ИК "Аброс"</t>
  </si>
  <si>
    <t>АООТ "Петербургская телефонная сеть"</t>
  </si>
  <si>
    <t>ООО "Трансойл СНГ"</t>
  </si>
  <si>
    <t>Катков А.Л.</t>
  </si>
  <si>
    <t>Малов Е.И.</t>
  </si>
  <si>
    <t>Смирнов А.П.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</si>
  <si>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</si>
  <si>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</si>
  <si>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</si>
  <si>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</si>
  <si>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</si>
  <si>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</si>
  <si>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</si>
  <si>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</si>
  <si>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</si>
  <si>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</si>
  <si>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Учреждение</t>
  </si>
  <si>
    <t>Эмиссия 1</t>
  </si>
  <si>
    <t>Эмиссия 4</t>
  </si>
  <si>
    <t>Эмиссия 2 и 3</t>
  </si>
  <si>
    <t>Эмиссия 5</t>
  </si>
  <si>
    <t>Эмиссия 6</t>
  </si>
  <si>
    <t>Эмиссия 7</t>
  </si>
  <si>
    <t>Эмиссия 8</t>
  </si>
  <si>
    <t>Эмиссия 9</t>
  </si>
  <si>
    <t>Эмиссия 10</t>
  </si>
  <si>
    <t>Эмиссия 11</t>
  </si>
  <si>
    <t>СП "Унирем"</t>
  </si>
  <si>
    <t>Запсибкомбанк</t>
  </si>
</sst>
</file>

<file path=xl/styles.xml><?xml version="1.0" encoding="utf-8"?>
<styleSheet xmlns="http://schemas.openxmlformats.org/spreadsheetml/2006/main">
  <numFmts count="27">
    <numFmt numFmtId="5" formatCode="#,##0&quot; р.&quot;;\-#,##0&quot; р.&quot;"/>
    <numFmt numFmtId="6" formatCode="#,##0&quot; р.&quot;;[Red]\-#,##0&quot; р.&quot;"/>
    <numFmt numFmtId="7" formatCode="#,##0.00&quot; р.&quot;;\-#,##0.00&quot; р.&quot;"/>
    <numFmt numFmtId="8" formatCode="#,##0.00&quot; р.&quot;;[Red]\-#,##0.00&quot; р.&quot;"/>
    <numFmt numFmtId="42" formatCode="_-* #,##0&quot; р.&quot;_-;\-* #,##0&quot; р.&quot;_-;_-* &quot;-&quot;&quot; р.&quot;_-;_-@_-"/>
    <numFmt numFmtId="41" formatCode="_-* #,##0_ _р_._-;\-* #,##0_ _р_._-;_-* &quot;-&quot;_ _р_._-;_-@_-"/>
    <numFmt numFmtId="44" formatCode="_-* #,##0.00&quot; р.&quot;_-;\-* #,##0.00&quot; р.&quot;_-;_-* &quot;-&quot;??&quot; р.&quot;_-;_-@_-"/>
    <numFmt numFmtId="43" formatCode="_-* #,##0.00_ _р_._-;\-* #,##0.00_ _р_._-;_-* &quot;-&quot;??_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0.0"/>
    <numFmt numFmtId="181" formatCode="[$-FC19]d\ mmmm\ yyyy\ &quot;г.&quot;"/>
    <numFmt numFmtId="182" formatCode="0.00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Arial"/>
      <family val="0"/>
    </font>
    <font>
      <sz val="8"/>
      <color indexed="10"/>
      <name val="Arial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 vertical="top"/>
    </xf>
    <xf numFmtId="180" fontId="6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top"/>
    </xf>
    <xf numFmtId="0" fontId="6" fillId="0" borderId="0" xfId="0" applyFont="1" applyFill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right" vertical="top"/>
    </xf>
    <xf numFmtId="180" fontId="6" fillId="0" borderId="0" xfId="0" applyNumberFormat="1" applyFont="1" applyFill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6" fillId="0" borderId="0" xfId="0" applyNumberFormat="1" applyFont="1" applyFill="1" applyAlignment="1">
      <alignment vertical="top"/>
    </xf>
    <xf numFmtId="180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180" fontId="6" fillId="2" borderId="0" xfId="0" applyNumberFormat="1" applyFont="1" applyFill="1" applyBorder="1" applyAlignment="1">
      <alignment vertical="top"/>
    </xf>
    <xf numFmtId="0" fontId="6" fillId="2" borderId="0" xfId="0" applyFont="1" applyFill="1" applyAlignment="1">
      <alignment vertical="top"/>
    </xf>
    <xf numFmtId="180" fontId="6" fillId="2" borderId="0" xfId="0" applyNumberFormat="1" applyFont="1" applyFill="1" applyAlignment="1">
      <alignment vertical="top"/>
    </xf>
    <xf numFmtId="182" fontId="6" fillId="0" borderId="0" xfId="0" applyNumberFormat="1" applyFont="1" applyFill="1" applyAlignment="1">
      <alignment horizontal="right" vertical="top"/>
    </xf>
    <xf numFmtId="0" fontId="6" fillId="0" borderId="1" xfId="0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/>
    </xf>
    <xf numFmtId="14" fontId="6" fillId="0" borderId="1" xfId="0" applyNumberFormat="1" applyFont="1" applyFill="1" applyBorder="1" applyAlignment="1">
      <alignment horizontal="center" vertical="top"/>
    </xf>
    <xf numFmtId="14" fontId="6" fillId="2" borderId="1" xfId="0" applyNumberFormat="1" applyFont="1" applyFill="1" applyBorder="1" applyAlignment="1">
      <alignment horizontal="center" vertical="top" wrapText="1"/>
    </xf>
    <xf numFmtId="182" fontId="6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182" fontId="6" fillId="0" borderId="1" xfId="0" applyNumberFormat="1" applyFont="1" applyFill="1" applyBorder="1" applyAlignment="1">
      <alignment horizontal="right" vertical="top"/>
    </xf>
    <xf numFmtId="180" fontId="6" fillId="0" borderId="1" xfId="0" applyNumberFormat="1" applyFont="1" applyBorder="1" applyAlignment="1">
      <alignment vertical="top"/>
    </xf>
    <xf numFmtId="180" fontId="6" fillId="0" borderId="1" xfId="0" applyNumberFormat="1" applyFont="1" applyFill="1" applyBorder="1" applyAlignment="1">
      <alignment vertical="top"/>
    </xf>
    <xf numFmtId="180" fontId="6" fillId="2" borderId="1" xfId="0" applyNumberFormat="1" applyFont="1" applyFill="1" applyBorder="1" applyAlignment="1">
      <alignment vertical="top"/>
    </xf>
    <xf numFmtId="0" fontId="6" fillId="0" borderId="1" xfId="0" applyNumberFormat="1" applyFont="1" applyBorder="1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top"/>
    </xf>
    <xf numFmtId="182" fontId="6" fillId="2" borderId="1" xfId="0" applyNumberFormat="1" applyFont="1" applyFill="1" applyBorder="1" applyAlignment="1">
      <alignment horizontal="right" vertical="top"/>
    </xf>
    <xf numFmtId="0" fontId="6" fillId="2" borderId="1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182" fontId="6" fillId="0" borderId="1" xfId="0" applyNumberFormat="1" applyFont="1" applyBorder="1" applyAlignment="1">
      <alignment horizontal="right" vertical="top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vertical="top"/>
    </xf>
    <xf numFmtId="2" fontId="6" fillId="0" borderId="1" xfId="0" applyNumberFormat="1" applyFont="1" applyBorder="1" applyAlignment="1">
      <alignment vertical="top"/>
    </xf>
    <xf numFmtId="0" fontId="7" fillId="2" borderId="1" xfId="0" applyFont="1" applyFill="1" applyBorder="1" applyAlignment="1">
      <alignment vertical="top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49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horizontal="center" vertical="top" wrapText="1"/>
    </xf>
    <xf numFmtId="49" fontId="0" fillId="0" borderId="0" xfId="0" applyNumberFormat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116"/>
  <sheetViews>
    <sheetView tabSelected="1" zoomScale="125" zoomScaleNormal="125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11.00390625" defaultRowHeight="12.75"/>
  <cols>
    <col min="1" max="1" width="20.00390625" style="10" customWidth="1"/>
    <col min="2" max="2" width="7.625" style="1" bestFit="1" customWidth="1"/>
    <col min="3" max="3" width="7.625" style="11" bestFit="1" customWidth="1"/>
    <col min="4" max="4" width="7.625" style="15" customWidth="1"/>
    <col min="5" max="5" width="7.625" style="13" bestFit="1" customWidth="1"/>
    <col min="6" max="6" width="7.625" style="16" customWidth="1"/>
    <col min="7" max="7" width="7.625" style="8" bestFit="1" customWidth="1"/>
    <col min="8" max="8" width="7.625" style="17" customWidth="1"/>
    <col min="9" max="9" width="7.625" style="1" bestFit="1" customWidth="1"/>
    <col min="10" max="10" width="7.625" style="17" customWidth="1"/>
    <col min="11" max="13" width="7.625" style="1" bestFit="1" customWidth="1"/>
    <col min="14" max="14" width="7.625" style="17" customWidth="1"/>
    <col min="15" max="17" width="7.625" style="1" bestFit="1" customWidth="1"/>
    <col min="18" max="18" width="7.625" style="17" bestFit="1" customWidth="1"/>
    <col min="19" max="19" width="7.625" style="19" customWidth="1"/>
    <col min="20" max="20" width="7.625" style="4" bestFit="1" customWidth="1"/>
    <col min="21" max="21" width="7.625" style="1" bestFit="1" customWidth="1"/>
    <col min="22" max="22" width="7.625" style="2" bestFit="1" customWidth="1"/>
    <col min="23" max="23" width="7.625" style="8" bestFit="1" customWidth="1"/>
    <col min="24" max="24" width="7.625" style="18" customWidth="1"/>
    <col min="25" max="25" width="9.125" style="2" bestFit="1" customWidth="1"/>
    <col min="26" max="26" width="7.625" style="3" bestFit="1" customWidth="1"/>
    <col min="27" max="27" width="7.625" style="1" bestFit="1" customWidth="1"/>
    <col min="28" max="28" width="7.625" style="17" customWidth="1"/>
    <col min="29" max="29" width="7.625" style="1" bestFit="1" customWidth="1"/>
    <col min="30" max="30" width="7.625" style="17" customWidth="1"/>
    <col min="31" max="32" width="7.625" style="1" bestFit="1" customWidth="1"/>
    <col min="33" max="33" width="7.625" style="17" customWidth="1"/>
    <col min="34" max="34" width="7.625" style="1" customWidth="1"/>
    <col min="35" max="35" width="7.625" style="17" customWidth="1"/>
    <col min="36" max="37" width="7.625" style="1" bestFit="1" customWidth="1"/>
    <col min="38" max="49" width="10.75390625" style="4" customWidth="1"/>
    <col min="50" max="16384" width="10.75390625" style="1" customWidth="1"/>
  </cols>
  <sheetData>
    <row r="1" spans="1:26" s="4" customFormat="1" ht="9.75">
      <c r="A1" s="11" t="s">
        <v>35</v>
      </c>
      <c r="C1" s="11"/>
      <c r="D1" s="11"/>
      <c r="E1" s="13"/>
      <c r="F1" s="13"/>
      <c r="G1" s="8"/>
      <c r="S1" s="19"/>
      <c r="V1" s="8"/>
      <c r="W1" s="8"/>
      <c r="X1" s="8"/>
      <c r="Y1" s="8"/>
      <c r="Z1" s="12"/>
    </row>
    <row r="2" spans="1:26" s="4" customFormat="1" ht="9.75">
      <c r="A2" s="14" t="s">
        <v>36</v>
      </c>
      <c r="C2" s="11"/>
      <c r="D2" s="11"/>
      <c r="E2" s="13"/>
      <c r="F2" s="13"/>
      <c r="G2" s="8"/>
      <c r="S2" s="19"/>
      <c r="V2" s="8"/>
      <c r="W2" s="8"/>
      <c r="X2" s="8"/>
      <c r="Y2" s="8"/>
      <c r="Z2" s="12"/>
    </row>
    <row r="3" spans="1:49" s="9" customFormat="1" ht="19.5">
      <c r="A3" s="20"/>
      <c r="B3" s="21">
        <v>31589</v>
      </c>
      <c r="C3" s="22">
        <v>32139</v>
      </c>
      <c r="D3" s="23" t="s">
        <v>14</v>
      </c>
      <c r="E3" s="22">
        <v>32569</v>
      </c>
      <c r="F3" s="23" t="s">
        <v>15</v>
      </c>
      <c r="G3" s="22">
        <v>32744</v>
      </c>
      <c r="H3" s="23" t="s">
        <v>16</v>
      </c>
      <c r="I3" s="21">
        <v>32873</v>
      </c>
      <c r="J3" s="23" t="s">
        <v>17</v>
      </c>
      <c r="K3" s="21">
        <v>33238</v>
      </c>
      <c r="L3" s="21">
        <v>33603</v>
      </c>
      <c r="M3" s="22">
        <v>33691</v>
      </c>
      <c r="N3" s="23" t="s">
        <v>18</v>
      </c>
      <c r="O3" s="21">
        <v>33969</v>
      </c>
      <c r="P3" s="21">
        <v>34059</v>
      </c>
      <c r="Q3" s="21">
        <v>34150</v>
      </c>
      <c r="R3" s="23" t="s">
        <v>19</v>
      </c>
      <c r="S3" s="24"/>
      <c r="T3" s="22">
        <v>34880</v>
      </c>
      <c r="U3" s="22">
        <v>34972</v>
      </c>
      <c r="V3" s="22">
        <v>35246</v>
      </c>
      <c r="W3" s="22">
        <v>35520</v>
      </c>
      <c r="X3" s="23" t="s">
        <v>20</v>
      </c>
      <c r="Y3" s="22">
        <v>35602</v>
      </c>
      <c r="Z3" s="22">
        <v>35703</v>
      </c>
      <c r="AA3" s="21">
        <v>36160</v>
      </c>
      <c r="AB3" s="23" t="s">
        <v>21</v>
      </c>
      <c r="AC3" s="21">
        <v>36315</v>
      </c>
      <c r="AD3" s="23" t="s">
        <v>10</v>
      </c>
      <c r="AE3" s="21">
        <v>36670</v>
      </c>
      <c r="AF3" s="21">
        <v>36799</v>
      </c>
      <c r="AG3" s="23" t="s">
        <v>22</v>
      </c>
      <c r="AH3" s="21">
        <v>37044</v>
      </c>
      <c r="AI3" s="23" t="s">
        <v>23</v>
      </c>
      <c r="AJ3" s="21">
        <v>37802</v>
      </c>
      <c r="AK3" s="21">
        <v>37986</v>
      </c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</row>
    <row r="4" spans="1:49" s="17" customFormat="1" ht="12.75">
      <c r="A4" s="34" t="s">
        <v>85</v>
      </c>
      <c r="B4" s="28"/>
      <c r="C4" s="35"/>
      <c r="D4" s="35"/>
      <c r="E4" s="32"/>
      <c r="F4" s="32"/>
      <c r="G4" s="32"/>
      <c r="H4" s="32"/>
      <c r="I4" s="32"/>
      <c r="J4" s="32"/>
      <c r="K4" s="28"/>
      <c r="L4" s="28"/>
      <c r="M4" s="28"/>
      <c r="N4" s="28"/>
      <c r="O4" s="28"/>
      <c r="P4" s="28"/>
      <c r="Q4" s="28"/>
      <c r="R4" s="28"/>
      <c r="S4" s="36"/>
      <c r="T4" s="28"/>
      <c r="U4" s="28"/>
      <c r="V4" s="32"/>
      <c r="W4" s="28"/>
      <c r="X4" s="28"/>
      <c r="Y4" s="28"/>
      <c r="Z4" s="37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37" ht="9.75">
      <c r="A5" s="25" t="s">
        <v>5</v>
      </c>
      <c r="B5" s="26"/>
      <c r="C5" s="27">
        <v>43.6</v>
      </c>
      <c r="D5" s="28"/>
      <c r="E5" s="31"/>
      <c r="F5" s="32"/>
      <c r="G5" s="31"/>
      <c r="H5" s="32"/>
      <c r="I5" s="30"/>
      <c r="J5" s="32"/>
      <c r="K5" s="26"/>
      <c r="L5" s="26"/>
      <c r="M5" s="26"/>
      <c r="N5" s="28"/>
      <c r="O5" s="26"/>
      <c r="P5" s="26"/>
      <c r="Q5" s="26"/>
      <c r="R5" s="28"/>
      <c r="S5" s="29"/>
      <c r="T5" s="27"/>
      <c r="U5" s="26"/>
      <c r="V5" s="30"/>
      <c r="W5" s="31"/>
      <c r="X5" s="32"/>
      <c r="Y5" s="30"/>
      <c r="Z5" s="33"/>
      <c r="AA5" s="26"/>
      <c r="AB5" s="28"/>
      <c r="AC5" s="26"/>
      <c r="AD5" s="28"/>
      <c r="AE5" s="26"/>
      <c r="AF5" s="26"/>
      <c r="AG5" s="28"/>
      <c r="AH5" s="26"/>
      <c r="AI5" s="28"/>
      <c r="AJ5" s="26"/>
      <c r="AK5" s="26"/>
    </row>
    <row r="6" spans="1:37" ht="9.75">
      <c r="A6" s="25" t="s">
        <v>6</v>
      </c>
      <c r="B6" s="26"/>
      <c r="C6" s="27">
        <v>48.4</v>
      </c>
      <c r="D6" s="28"/>
      <c r="E6" s="31"/>
      <c r="F6" s="32"/>
      <c r="G6" s="31"/>
      <c r="H6" s="32"/>
      <c r="I6" s="30"/>
      <c r="J6" s="32"/>
      <c r="K6" s="26"/>
      <c r="L6" s="26"/>
      <c r="M6" s="26"/>
      <c r="N6" s="28"/>
      <c r="O6" s="26"/>
      <c r="P6" s="26"/>
      <c r="Q6" s="26"/>
      <c r="R6" s="28"/>
      <c r="S6" s="29"/>
      <c r="T6" s="27"/>
      <c r="U6" s="26"/>
      <c r="V6" s="30"/>
      <c r="W6" s="31"/>
      <c r="X6" s="32"/>
      <c r="Y6" s="30"/>
      <c r="Z6" s="33"/>
      <c r="AA6" s="26"/>
      <c r="AB6" s="28"/>
      <c r="AC6" s="26"/>
      <c r="AD6" s="28"/>
      <c r="AE6" s="26"/>
      <c r="AF6" s="26"/>
      <c r="AG6" s="28"/>
      <c r="AH6" s="26"/>
      <c r="AI6" s="28"/>
      <c r="AJ6" s="26"/>
      <c r="AK6" s="26"/>
    </row>
    <row r="7" spans="1:49" s="17" customFormat="1" ht="9.75">
      <c r="A7" s="34" t="s">
        <v>86</v>
      </c>
      <c r="B7" s="28"/>
      <c r="C7" s="28"/>
      <c r="D7" s="28"/>
      <c r="E7" s="32"/>
      <c r="F7" s="32"/>
      <c r="G7" s="32"/>
      <c r="H7" s="32"/>
      <c r="I7" s="32"/>
      <c r="J7" s="32"/>
      <c r="K7" s="28"/>
      <c r="L7" s="28"/>
      <c r="M7" s="28"/>
      <c r="N7" s="28"/>
      <c r="O7" s="28"/>
      <c r="P7" s="28"/>
      <c r="Q7" s="28"/>
      <c r="R7" s="28"/>
      <c r="S7" s="36"/>
      <c r="T7" s="28"/>
      <c r="U7" s="28"/>
      <c r="V7" s="32"/>
      <c r="W7" s="32"/>
      <c r="X7" s="32"/>
      <c r="Y7" s="32"/>
      <c r="Z7" s="37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37" ht="9.75">
      <c r="A8" s="38" t="s">
        <v>13</v>
      </c>
      <c r="B8" s="26"/>
      <c r="C8" s="26"/>
      <c r="D8" s="28"/>
      <c r="E8" s="31">
        <f>60/УК1*100</f>
        <v>8.571428571428571</v>
      </c>
      <c r="F8" s="32"/>
      <c r="G8" s="31"/>
      <c r="H8" s="32"/>
      <c r="I8" s="30"/>
      <c r="J8" s="32"/>
      <c r="K8" s="26"/>
      <c r="L8" s="26"/>
      <c r="M8" s="26"/>
      <c r="N8" s="28"/>
      <c r="O8" s="26"/>
      <c r="P8" s="26"/>
      <c r="Q8" s="26"/>
      <c r="R8" s="28"/>
      <c r="S8" s="29"/>
      <c r="T8" s="27"/>
      <c r="U8" s="26"/>
      <c r="V8" s="30"/>
      <c r="W8" s="31"/>
      <c r="X8" s="32"/>
      <c r="Y8" s="30"/>
      <c r="Z8" s="33"/>
      <c r="AA8" s="26"/>
      <c r="AB8" s="28"/>
      <c r="AC8" s="26"/>
      <c r="AD8" s="28"/>
      <c r="AE8" s="26"/>
      <c r="AF8" s="26"/>
      <c r="AG8" s="28"/>
      <c r="AH8" s="26"/>
      <c r="AI8" s="28"/>
      <c r="AJ8" s="26"/>
      <c r="AK8" s="26"/>
    </row>
    <row r="9" spans="1:37" ht="9.75">
      <c r="A9" s="38" t="s">
        <v>96</v>
      </c>
      <c r="B9" s="26"/>
      <c r="C9" s="26"/>
      <c r="D9" s="28"/>
      <c r="E9" s="31">
        <f>40/УК1*100</f>
        <v>5.714285714285714</v>
      </c>
      <c r="F9" s="32"/>
      <c r="G9" s="31"/>
      <c r="H9" s="32"/>
      <c r="I9" s="30"/>
      <c r="J9" s="32"/>
      <c r="K9" s="26"/>
      <c r="L9" s="26"/>
      <c r="M9" s="26"/>
      <c r="N9" s="28"/>
      <c r="O9" s="26"/>
      <c r="P9" s="26"/>
      <c r="Q9" s="26"/>
      <c r="R9" s="28"/>
      <c r="S9" s="29"/>
      <c r="T9" s="27"/>
      <c r="U9" s="26"/>
      <c r="V9" s="30"/>
      <c r="W9" s="31"/>
      <c r="X9" s="32"/>
      <c r="Y9" s="30"/>
      <c r="Z9" s="33"/>
      <c r="AA9" s="26"/>
      <c r="AB9" s="28"/>
      <c r="AC9" s="26"/>
      <c r="AD9" s="28"/>
      <c r="AE9" s="26"/>
      <c r="AF9" s="26"/>
      <c r="AG9" s="28"/>
      <c r="AH9" s="26"/>
      <c r="AI9" s="28"/>
      <c r="AJ9" s="26"/>
      <c r="AK9" s="26"/>
    </row>
    <row r="10" spans="1:37" ht="9.75">
      <c r="A10" s="38" t="s">
        <v>97</v>
      </c>
      <c r="B10" s="26"/>
      <c r="C10" s="26"/>
      <c r="D10" s="28"/>
      <c r="E10" s="31">
        <f>100/УК1*100</f>
        <v>14.285714285714285</v>
      </c>
      <c r="F10" s="32"/>
      <c r="G10" s="31"/>
      <c r="H10" s="32"/>
      <c r="I10" s="30"/>
      <c r="J10" s="32"/>
      <c r="K10" s="26"/>
      <c r="L10" s="26"/>
      <c r="M10" s="26"/>
      <c r="N10" s="28"/>
      <c r="O10" s="26"/>
      <c r="P10" s="26"/>
      <c r="Q10" s="26"/>
      <c r="R10" s="28"/>
      <c r="S10" s="29"/>
      <c r="T10" s="27"/>
      <c r="U10" s="26"/>
      <c r="V10" s="30"/>
      <c r="W10" s="31"/>
      <c r="X10" s="32"/>
      <c r="Y10" s="30"/>
      <c r="Z10" s="33"/>
      <c r="AA10" s="26"/>
      <c r="AB10" s="28"/>
      <c r="AC10" s="26"/>
      <c r="AD10" s="28"/>
      <c r="AE10" s="26"/>
      <c r="AF10" s="26"/>
      <c r="AG10" s="28"/>
      <c r="AH10" s="26"/>
      <c r="AI10" s="28"/>
      <c r="AJ10" s="26"/>
      <c r="AK10" s="26"/>
    </row>
    <row r="11" spans="1:37" ht="19.5">
      <c r="A11" s="38" t="s">
        <v>12</v>
      </c>
      <c r="B11" s="26"/>
      <c r="C11" s="26"/>
      <c r="D11" s="28"/>
      <c r="E11" s="31">
        <f>110/УК1*100</f>
        <v>15.714285714285714</v>
      </c>
      <c r="F11" s="32"/>
      <c r="G11" s="31">
        <f>165/УК2*100</f>
        <v>5</v>
      </c>
      <c r="H11" s="32"/>
      <c r="I11" s="30">
        <v>5</v>
      </c>
      <c r="J11" s="32"/>
      <c r="K11" s="26"/>
      <c r="L11" s="26"/>
      <c r="M11" s="26"/>
      <c r="N11" s="28"/>
      <c r="O11" s="26"/>
      <c r="P11" s="26"/>
      <c r="Q11" s="26"/>
      <c r="R11" s="28"/>
      <c r="S11" s="29"/>
      <c r="T11" s="27"/>
      <c r="U11" s="26"/>
      <c r="V11" s="30"/>
      <c r="W11" s="31"/>
      <c r="X11" s="32"/>
      <c r="Y11" s="30"/>
      <c r="Z11" s="33"/>
      <c r="AA11" s="26"/>
      <c r="AB11" s="28"/>
      <c r="AC11" s="26"/>
      <c r="AD11" s="28"/>
      <c r="AE11" s="26"/>
      <c r="AF11" s="26"/>
      <c r="AG11" s="28"/>
      <c r="AH11" s="26"/>
      <c r="AI11" s="28"/>
      <c r="AJ11" s="26"/>
      <c r="AK11" s="26"/>
    </row>
    <row r="12" spans="1:37" ht="9.75">
      <c r="A12" s="38" t="s">
        <v>8</v>
      </c>
      <c r="B12" s="26"/>
      <c r="C12" s="26"/>
      <c r="D12" s="28"/>
      <c r="E12" s="31">
        <f>106/УК1*100</f>
        <v>15.142857142857144</v>
      </c>
      <c r="F12" s="32"/>
      <c r="G12" s="31">
        <f>561/УК2*100</f>
        <v>17</v>
      </c>
      <c r="H12" s="32"/>
      <c r="I12" s="30">
        <v>8.4</v>
      </c>
      <c r="J12" s="32"/>
      <c r="K12" s="26"/>
      <c r="L12" s="26"/>
      <c r="M12" s="26"/>
      <c r="N12" s="28"/>
      <c r="O12" s="26"/>
      <c r="P12" s="26"/>
      <c r="Q12" s="26"/>
      <c r="R12" s="28"/>
      <c r="S12" s="29"/>
      <c r="T12" s="27"/>
      <c r="U12" s="26"/>
      <c r="V12" s="30"/>
      <c r="W12" s="31"/>
      <c r="X12" s="32"/>
      <c r="Y12" s="30"/>
      <c r="Z12" s="33"/>
      <c r="AA12" s="26"/>
      <c r="AB12" s="28"/>
      <c r="AC12" s="26"/>
      <c r="AD12" s="28"/>
      <c r="AE12" s="26"/>
      <c r="AF12" s="26"/>
      <c r="AG12" s="28"/>
      <c r="AH12" s="26"/>
      <c r="AI12" s="28"/>
      <c r="AJ12" s="26"/>
      <c r="AK12" s="26"/>
    </row>
    <row r="13" spans="1:37" ht="9.75">
      <c r="A13" s="42" t="s">
        <v>11</v>
      </c>
      <c r="B13" s="26"/>
      <c r="C13" s="27"/>
      <c r="D13" s="28"/>
      <c r="E13" s="31"/>
      <c r="F13" s="32"/>
      <c r="G13" s="26"/>
      <c r="H13" s="32"/>
      <c r="I13" s="30">
        <v>15.8</v>
      </c>
      <c r="J13" s="32"/>
      <c r="K13" s="26"/>
      <c r="L13" s="26"/>
      <c r="M13" s="26"/>
      <c r="N13" s="28"/>
      <c r="O13" s="26">
        <v>6.349</v>
      </c>
      <c r="P13" s="26">
        <v>6.349</v>
      </c>
      <c r="Q13" s="26">
        <v>6.349</v>
      </c>
      <c r="R13" s="28"/>
      <c r="S13" s="40">
        <v>5.039</v>
      </c>
      <c r="T13" s="27"/>
      <c r="U13" s="26"/>
      <c r="V13" s="30"/>
      <c r="W13" s="31"/>
      <c r="X13" s="32"/>
      <c r="Y13" s="30"/>
      <c r="Z13" s="33"/>
      <c r="AA13" s="26"/>
      <c r="AB13" s="28"/>
      <c r="AC13" s="26"/>
      <c r="AD13" s="28"/>
      <c r="AE13" s="26"/>
      <c r="AF13" s="26"/>
      <c r="AG13" s="28"/>
      <c r="AH13" s="26"/>
      <c r="AI13" s="28"/>
      <c r="AJ13" s="26"/>
      <c r="AK13" s="26"/>
    </row>
    <row r="14" spans="1:37" ht="19.5">
      <c r="A14" s="39" t="s">
        <v>0</v>
      </c>
      <c r="B14" s="26"/>
      <c r="C14" s="26"/>
      <c r="D14" s="28"/>
      <c r="E14" s="31">
        <f>80/УК1*100</f>
        <v>11.428571428571429</v>
      </c>
      <c r="F14" s="32"/>
      <c r="G14" s="31">
        <f>165/УК2*100</f>
        <v>5</v>
      </c>
      <c r="H14" s="32"/>
      <c r="I14" s="30">
        <v>5</v>
      </c>
      <c r="J14" s="32"/>
      <c r="K14" s="26">
        <v>11.9</v>
      </c>
      <c r="L14" s="26"/>
      <c r="M14" s="26"/>
      <c r="N14" s="28"/>
      <c r="O14" s="26"/>
      <c r="P14" s="26"/>
      <c r="Q14" s="26"/>
      <c r="R14" s="28"/>
      <c r="S14" s="40">
        <f>1/УК6*100</f>
        <v>0.0017857142857142859</v>
      </c>
      <c r="T14" s="27"/>
      <c r="U14" s="26"/>
      <c r="V14" s="30"/>
      <c r="W14" s="31"/>
      <c r="X14" s="32"/>
      <c r="Y14" s="30"/>
      <c r="Z14" s="33"/>
      <c r="AA14" s="26"/>
      <c r="AB14" s="28"/>
      <c r="AC14" s="26"/>
      <c r="AD14" s="28"/>
      <c r="AE14" s="26"/>
      <c r="AF14" s="26"/>
      <c r="AG14" s="28"/>
      <c r="AH14" s="26"/>
      <c r="AI14" s="28"/>
      <c r="AJ14" s="26"/>
      <c r="AK14" s="26"/>
    </row>
    <row r="15" spans="1:49" s="17" customFormat="1" ht="9.75">
      <c r="A15" s="41" t="s">
        <v>88</v>
      </c>
      <c r="B15" s="28"/>
      <c r="C15" s="28"/>
      <c r="D15" s="28"/>
      <c r="E15" s="32"/>
      <c r="F15" s="32"/>
      <c r="G15" s="28"/>
      <c r="H15" s="32"/>
      <c r="I15" s="32"/>
      <c r="J15" s="32"/>
      <c r="K15" s="28"/>
      <c r="L15" s="28"/>
      <c r="M15" s="28"/>
      <c r="N15" s="28"/>
      <c r="O15" s="28"/>
      <c r="P15" s="28"/>
      <c r="Q15" s="28"/>
      <c r="R15" s="28"/>
      <c r="S15" s="36"/>
      <c r="T15" s="28"/>
      <c r="U15" s="28"/>
      <c r="V15" s="32"/>
      <c r="W15" s="32"/>
      <c r="X15" s="32"/>
      <c r="Y15" s="32"/>
      <c r="Z15" s="37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37" ht="9.75">
      <c r="A16" s="39" t="s">
        <v>7</v>
      </c>
      <c r="B16" s="26"/>
      <c r="C16" s="27"/>
      <c r="D16" s="28"/>
      <c r="E16" s="26"/>
      <c r="F16" s="28"/>
      <c r="G16" s="31">
        <f>651/УК2*100</f>
        <v>19.727272727272727</v>
      </c>
      <c r="H16" s="32"/>
      <c r="I16" s="30">
        <v>7</v>
      </c>
      <c r="J16" s="32"/>
      <c r="K16" s="26"/>
      <c r="L16" s="26"/>
      <c r="M16" s="26"/>
      <c r="N16" s="28"/>
      <c r="O16" s="26"/>
      <c r="P16" s="26"/>
      <c r="Q16" s="26"/>
      <c r="R16" s="28"/>
      <c r="S16" s="29"/>
      <c r="T16" s="27"/>
      <c r="U16" s="26"/>
      <c r="V16" s="30"/>
      <c r="W16" s="31"/>
      <c r="X16" s="32"/>
      <c r="Y16" s="30"/>
      <c r="Z16" s="33"/>
      <c r="AA16" s="26"/>
      <c r="AB16" s="28"/>
      <c r="AC16" s="26"/>
      <c r="AD16" s="28"/>
      <c r="AE16" s="26"/>
      <c r="AF16" s="26"/>
      <c r="AG16" s="28"/>
      <c r="AH16" s="26"/>
      <c r="AI16" s="28"/>
      <c r="AJ16" s="26"/>
      <c r="AK16" s="26"/>
    </row>
    <row r="17" spans="1:37" ht="9.75">
      <c r="A17" s="38" t="s">
        <v>9</v>
      </c>
      <c r="B17" s="26"/>
      <c r="C17" s="27"/>
      <c r="D17" s="28"/>
      <c r="E17" s="26"/>
      <c r="F17" s="28"/>
      <c r="G17" s="31">
        <f>591/УК2*100</f>
        <v>17.909090909090907</v>
      </c>
      <c r="H17" s="32"/>
      <c r="I17" s="30">
        <v>13.7</v>
      </c>
      <c r="J17" s="32"/>
      <c r="K17" s="26"/>
      <c r="L17" s="26"/>
      <c r="M17" s="26"/>
      <c r="N17" s="28"/>
      <c r="O17" s="26"/>
      <c r="P17" s="26"/>
      <c r="Q17" s="26"/>
      <c r="R17" s="28"/>
      <c r="S17" s="29"/>
      <c r="T17" s="27"/>
      <c r="U17" s="26"/>
      <c r="V17" s="30"/>
      <c r="W17" s="31"/>
      <c r="X17" s="32"/>
      <c r="Y17" s="30"/>
      <c r="Z17" s="33"/>
      <c r="AA17" s="26"/>
      <c r="AB17" s="28"/>
      <c r="AC17" s="26"/>
      <c r="AD17" s="28"/>
      <c r="AE17" s="26"/>
      <c r="AF17" s="26"/>
      <c r="AG17" s="28"/>
      <c r="AH17" s="26"/>
      <c r="AI17" s="28"/>
      <c r="AJ17" s="26"/>
      <c r="AK17" s="26"/>
    </row>
    <row r="18" spans="1:37" ht="9.75">
      <c r="A18" s="42" t="s">
        <v>1</v>
      </c>
      <c r="B18" s="26"/>
      <c r="C18" s="27"/>
      <c r="D18" s="28"/>
      <c r="E18" s="31"/>
      <c r="F18" s="32"/>
      <c r="G18" s="26"/>
      <c r="H18" s="32"/>
      <c r="I18" s="30">
        <v>11</v>
      </c>
      <c r="J18" s="32"/>
      <c r="K18" s="26"/>
      <c r="L18" s="26"/>
      <c r="M18" s="26"/>
      <c r="N18" s="28"/>
      <c r="O18" s="26"/>
      <c r="P18" s="26"/>
      <c r="Q18" s="26"/>
      <c r="R18" s="28"/>
      <c r="S18" s="40">
        <v>7.437</v>
      </c>
      <c r="T18" s="27"/>
      <c r="U18" s="26"/>
      <c r="V18" s="30"/>
      <c r="W18" s="31"/>
      <c r="X18" s="32"/>
      <c r="Y18" s="30"/>
      <c r="Z18" s="33"/>
      <c r="AA18" s="26"/>
      <c r="AB18" s="28"/>
      <c r="AC18" s="26"/>
      <c r="AD18" s="28"/>
      <c r="AE18" s="26"/>
      <c r="AF18" s="26"/>
      <c r="AG18" s="28"/>
      <c r="AH18" s="26"/>
      <c r="AI18" s="28"/>
      <c r="AJ18" s="26"/>
      <c r="AK18" s="26"/>
    </row>
    <row r="19" spans="1:49" s="17" customFormat="1" ht="9.75">
      <c r="A19" s="41" t="s">
        <v>87</v>
      </c>
      <c r="B19" s="28"/>
      <c r="C19" s="28"/>
      <c r="D19" s="28"/>
      <c r="E19" s="32"/>
      <c r="F19" s="32"/>
      <c r="G19" s="28"/>
      <c r="H19" s="32"/>
      <c r="I19" s="32"/>
      <c r="J19" s="32"/>
      <c r="K19" s="28"/>
      <c r="L19" s="28"/>
      <c r="M19" s="28"/>
      <c r="N19" s="28"/>
      <c r="O19" s="28"/>
      <c r="P19" s="28"/>
      <c r="Q19" s="28"/>
      <c r="R19" s="28"/>
      <c r="S19" s="36"/>
      <c r="T19" s="28"/>
      <c r="U19" s="28"/>
      <c r="V19" s="32"/>
      <c r="W19" s="32"/>
      <c r="X19" s="32"/>
      <c r="Y19" s="32"/>
      <c r="Z19" s="37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1:37" ht="9.75">
      <c r="A20" s="25" t="s">
        <v>37</v>
      </c>
      <c r="B20" s="26"/>
      <c r="C20" s="27"/>
      <c r="D20" s="28"/>
      <c r="E20" s="31"/>
      <c r="F20" s="32"/>
      <c r="G20" s="31"/>
      <c r="H20" s="28"/>
      <c r="I20" s="26"/>
      <c r="J20" s="28"/>
      <c r="K20" s="26">
        <v>11.1</v>
      </c>
      <c r="L20" s="26"/>
      <c r="M20" s="26"/>
      <c r="N20" s="28"/>
      <c r="O20" s="26"/>
      <c r="P20" s="26"/>
      <c r="Q20" s="26"/>
      <c r="R20" s="28"/>
      <c r="S20" s="29"/>
      <c r="T20" s="27"/>
      <c r="U20" s="26"/>
      <c r="V20" s="30"/>
      <c r="W20" s="31"/>
      <c r="X20" s="32"/>
      <c r="Y20" s="30"/>
      <c r="Z20" s="33"/>
      <c r="AA20" s="26"/>
      <c r="AB20" s="28"/>
      <c r="AC20" s="26"/>
      <c r="AD20" s="28"/>
      <c r="AE20" s="26"/>
      <c r="AF20" s="26"/>
      <c r="AG20" s="28"/>
      <c r="AH20" s="26"/>
      <c r="AI20" s="28"/>
      <c r="AJ20" s="26"/>
      <c r="AK20" s="26"/>
    </row>
    <row r="21" spans="1:37" ht="9.75">
      <c r="A21" s="25" t="s">
        <v>39</v>
      </c>
      <c r="B21" s="26"/>
      <c r="C21" s="27"/>
      <c r="D21" s="28"/>
      <c r="E21" s="31"/>
      <c r="F21" s="32"/>
      <c r="G21" s="31"/>
      <c r="H21" s="28"/>
      <c r="I21" s="26"/>
      <c r="J21" s="28"/>
      <c r="K21" s="26">
        <v>24.8</v>
      </c>
      <c r="L21" s="26"/>
      <c r="M21" s="26"/>
      <c r="N21" s="28"/>
      <c r="O21" s="26"/>
      <c r="P21" s="26"/>
      <c r="Q21" s="26"/>
      <c r="R21" s="28"/>
      <c r="S21" s="29"/>
      <c r="T21" s="27"/>
      <c r="U21" s="26"/>
      <c r="V21" s="30"/>
      <c r="W21" s="31"/>
      <c r="X21" s="32"/>
      <c r="Y21" s="30"/>
      <c r="Z21" s="33"/>
      <c r="AA21" s="26"/>
      <c r="AB21" s="28"/>
      <c r="AC21" s="26"/>
      <c r="AD21" s="28"/>
      <c r="AE21" s="26"/>
      <c r="AF21" s="26"/>
      <c r="AG21" s="28"/>
      <c r="AH21" s="26"/>
      <c r="AI21" s="28"/>
      <c r="AJ21" s="26"/>
      <c r="AK21" s="26"/>
    </row>
    <row r="22" spans="1:37" ht="9.75">
      <c r="A22" s="25" t="s">
        <v>38</v>
      </c>
      <c r="B22" s="26"/>
      <c r="C22" s="27"/>
      <c r="D22" s="28"/>
      <c r="E22" s="31"/>
      <c r="F22" s="32"/>
      <c r="G22" s="31"/>
      <c r="H22" s="28"/>
      <c r="I22" s="26"/>
      <c r="J22" s="28"/>
      <c r="K22" s="26">
        <v>11.1</v>
      </c>
      <c r="L22" s="26">
        <v>11.1</v>
      </c>
      <c r="M22" s="26">
        <v>11.111</v>
      </c>
      <c r="N22" s="28"/>
      <c r="O22" s="26"/>
      <c r="P22" s="26"/>
      <c r="Q22" s="26"/>
      <c r="R22" s="28"/>
      <c r="S22" s="29"/>
      <c r="T22" s="27"/>
      <c r="U22" s="26"/>
      <c r="V22" s="30"/>
      <c r="W22" s="31"/>
      <c r="X22" s="32"/>
      <c r="Y22" s="30"/>
      <c r="Z22" s="33"/>
      <c r="AA22" s="26"/>
      <c r="AB22" s="28"/>
      <c r="AC22" s="26"/>
      <c r="AD22" s="28"/>
      <c r="AE22" s="26"/>
      <c r="AF22" s="26"/>
      <c r="AG22" s="28"/>
      <c r="AH22" s="26"/>
      <c r="AI22" s="28"/>
      <c r="AJ22" s="26"/>
      <c r="AK22" s="26"/>
    </row>
    <row r="23" spans="1:37" ht="9.75">
      <c r="A23" s="25" t="s">
        <v>40</v>
      </c>
      <c r="B23" s="26"/>
      <c r="C23" s="27"/>
      <c r="D23" s="28"/>
      <c r="E23" s="31"/>
      <c r="F23" s="32"/>
      <c r="G23" s="31"/>
      <c r="H23" s="28"/>
      <c r="I23" s="26"/>
      <c r="J23" s="28"/>
      <c r="K23" s="26">
        <v>5.6</v>
      </c>
      <c r="L23" s="26">
        <v>5.6</v>
      </c>
      <c r="M23" s="26">
        <v>5.555</v>
      </c>
      <c r="N23" s="28"/>
      <c r="O23" s="26"/>
      <c r="P23" s="26"/>
      <c r="Q23" s="26"/>
      <c r="R23" s="28"/>
      <c r="S23" s="29"/>
      <c r="T23" s="27"/>
      <c r="U23" s="26"/>
      <c r="V23" s="30"/>
      <c r="W23" s="31"/>
      <c r="X23" s="32"/>
      <c r="Y23" s="30"/>
      <c r="Z23" s="33"/>
      <c r="AA23" s="26"/>
      <c r="AB23" s="28"/>
      <c r="AC23" s="26"/>
      <c r="AD23" s="28"/>
      <c r="AE23" s="26"/>
      <c r="AF23" s="26"/>
      <c r="AG23" s="28"/>
      <c r="AH23" s="26"/>
      <c r="AI23" s="28"/>
      <c r="AJ23" s="26"/>
      <c r="AK23" s="26"/>
    </row>
    <row r="24" spans="1:37" ht="9.75">
      <c r="A24" s="42" t="s">
        <v>2</v>
      </c>
      <c r="B24" s="26"/>
      <c r="C24" s="27"/>
      <c r="D24" s="28"/>
      <c r="E24" s="31"/>
      <c r="F24" s="32"/>
      <c r="G24" s="31"/>
      <c r="H24" s="28"/>
      <c r="I24" s="26"/>
      <c r="J24" s="28"/>
      <c r="K24" s="26">
        <v>16.7</v>
      </c>
      <c r="L24" s="26">
        <v>16.7</v>
      </c>
      <c r="M24" s="26">
        <v>15.555</v>
      </c>
      <c r="N24" s="28"/>
      <c r="O24" s="26">
        <v>9.333</v>
      </c>
      <c r="P24" s="26">
        <v>9.333</v>
      </c>
      <c r="Q24" s="26">
        <v>9.333</v>
      </c>
      <c r="R24" s="28"/>
      <c r="S24" s="40">
        <v>7.407</v>
      </c>
      <c r="T24" s="27">
        <v>7.407</v>
      </c>
      <c r="U24" s="26">
        <v>7.407</v>
      </c>
      <c r="V24" s="30"/>
      <c r="W24" s="31"/>
      <c r="X24" s="32"/>
      <c r="Y24" s="30"/>
      <c r="Z24" s="33"/>
      <c r="AA24" s="26"/>
      <c r="AB24" s="28"/>
      <c r="AC24" s="26"/>
      <c r="AD24" s="28"/>
      <c r="AE24" s="26"/>
      <c r="AF24" s="26"/>
      <c r="AG24" s="28"/>
      <c r="AH24" s="26"/>
      <c r="AI24" s="28"/>
      <c r="AJ24" s="26"/>
      <c r="AK24" s="26"/>
    </row>
    <row r="25" spans="1:37" ht="19.5">
      <c r="A25" s="42" t="s">
        <v>3</v>
      </c>
      <c r="B25" s="26"/>
      <c r="C25" s="27"/>
      <c r="D25" s="28"/>
      <c r="E25" s="31"/>
      <c r="F25" s="32"/>
      <c r="G25" s="31"/>
      <c r="H25" s="32"/>
      <c r="I25" s="30"/>
      <c r="J25" s="32"/>
      <c r="K25" s="26"/>
      <c r="L25" s="26"/>
      <c r="M25" s="26"/>
      <c r="N25" s="28"/>
      <c r="O25" s="26"/>
      <c r="P25" s="26"/>
      <c r="Q25" s="26"/>
      <c r="R25" s="28"/>
      <c r="S25" s="29"/>
      <c r="T25" s="27"/>
      <c r="U25" s="26"/>
      <c r="V25" s="33">
        <v>7.407</v>
      </c>
      <c r="W25" s="43">
        <v>7.407</v>
      </c>
      <c r="X25" s="37"/>
      <c r="Y25" s="30">
        <f>(15386+3500)/УК7*100</f>
        <v>5.305056179775281</v>
      </c>
      <c r="Z25" s="30">
        <f>(15386+3500)/УК7*100</f>
        <v>5.305056179775281</v>
      </c>
      <c r="AA25" s="26"/>
      <c r="AB25" s="28"/>
      <c r="AC25" s="26"/>
      <c r="AD25" s="28"/>
      <c r="AE25" s="26"/>
      <c r="AF25" s="26"/>
      <c r="AG25" s="28"/>
      <c r="AH25" s="26"/>
      <c r="AI25" s="28"/>
      <c r="AJ25" s="26"/>
      <c r="AK25" s="26"/>
    </row>
    <row r="26" spans="1:37" ht="19.5">
      <c r="A26" s="25" t="s">
        <v>41</v>
      </c>
      <c r="B26" s="26"/>
      <c r="C26" s="27"/>
      <c r="D26" s="28"/>
      <c r="E26" s="31"/>
      <c r="F26" s="32"/>
      <c r="G26" s="31"/>
      <c r="H26" s="32"/>
      <c r="I26" s="30"/>
      <c r="J26" s="32"/>
      <c r="K26" s="26"/>
      <c r="L26" s="26">
        <v>5.1</v>
      </c>
      <c r="M26" s="26">
        <v>5.001</v>
      </c>
      <c r="N26" s="28"/>
      <c r="O26" s="26"/>
      <c r="P26" s="26"/>
      <c r="Q26" s="26"/>
      <c r="R26" s="28"/>
      <c r="S26" s="29"/>
      <c r="T26" s="27"/>
      <c r="U26" s="26"/>
      <c r="V26" s="30"/>
      <c r="W26" s="31"/>
      <c r="X26" s="32"/>
      <c r="Y26" s="30"/>
      <c r="Z26" s="33"/>
      <c r="AA26" s="26"/>
      <c r="AB26" s="28"/>
      <c r="AC26" s="26"/>
      <c r="AD26" s="28"/>
      <c r="AE26" s="26"/>
      <c r="AF26" s="26"/>
      <c r="AG26" s="28"/>
      <c r="AH26" s="26"/>
      <c r="AI26" s="28"/>
      <c r="AJ26" s="26"/>
      <c r="AK26" s="26"/>
    </row>
    <row r="27" spans="1:37" ht="19.5">
      <c r="A27" s="25" t="s">
        <v>44</v>
      </c>
      <c r="B27" s="26"/>
      <c r="C27" s="27"/>
      <c r="D27" s="28"/>
      <c r="E27" s="31"/>
      <c r="F27" s="32"/>
      <c r="G27" s="31"/>
      <c r="H27" s="32"/>
      <c r="I27" s="30"/>
      <c r="J27" s="32"/>
      <c r="K27" s="26"/>
      <c r="L27" s="26">
        <v>5.1</v>
      </c>
      <c r="M27" s="26">
        <v>5.001</v>
      </c>
      <c r="N27" s="28"/>
      <c r="O27" s="26"/>
      <c r="P27" s="26"/>
      <c r="Q27" s="26"/>
      <c r="R27" s="28"/>
      <c r="S27" s="29"/>
      <c r="T27" s="27"/>
      <c r="U27" s="26"/>
      <c r="V27" s="30"/>
      <c r="W27" s="31"/>
      <c r="X27" s="32"/>
      <c r="Y27" s="30"/>
      <c r="Z27" s="33"/>
      <c r="AA27" s="26"/>
      <c r="AB27" s="28"/>
      <c r="AC27" s="26"/>
      <c r="AD27" s="28"/>
      <c r="AE27" s="26"/>
      <c r="AF27" s="26"/>
      <c r="AG27" s="28"/>
      <c r="AH27" s="26"/>
      <c r="AI27" s="28"/>
      <c r="AJ27" s="26"/>
      <c r="AK27" s="26"/>
    </row>
    <row r="28" spans="1:37" ht="9.75">
      <c r="A28" s="42" t="s">
        <v>42</v>
      </c>
      <c r="B28" s="26"/>
      <c r="C28" s="27"/>
      <c r="D28" s="28"/>
      <c r="E28" s="31"/>
      <c r="F28" s="32"/>
      <c r="G28" s="31"/>
      <c r="H28" s="32"/>
      <c r="I28" s="30"/>
      <c r="J28" s="32"/>
      <c r="K28" s="26"/>
      <c r="L28" s="26">
        <v>10.9</v>
      </c>
      <c r="M28" s="26"/>
      <c r="N28" s="28"/>
      <c r="O28" s="26"/>
      <c r="P28" s="26"/>
      <c r="Q28" s="26">
        <v>11.785</v>
      </c>
      <c r="R28" s="28"/>
      <c r="S28" s="40">
        <v>9.353</v>
      </c>
      <c r="T28" s="27">
        <v>15.793</v>
      </c>
      <c r="U28" s="26">
        <v>15.793</v>
      </c>
      <c r="V28" s="26">
        <v>15.793</v>
      </c>
      <c r="W28" s="27">
        <v>15.793</v>
      </c>
      <c r="X28" s="28"/>
      <c r="Y28" s="33">
        <v>17.69</v>
      </c>
      <c r="Z28" s="33">
        <v>17.69</v>
      </c>
      <c r="AA28" s="26"/>
      <c r="AB28" s="28"/>
      <c r="AC28" s="26"/>
      <c r="AD28" s="28"/>
      <c r="AE28" s="26"/>
      <c r="AF28" s="26"/>
      <c r="AG28" s="28"/>
      <c r="AH28" s="26"/>
      <c r="AI28" s="28"/>
      <c r="AJ28" s="26"/>
      <c r="AK28" s="26"/>
    </row>
    <row r="29" spans="1:37" ht="9.75">
      <c r="A29" s="42" t="s">
        <v>54</v>
      </c>
      <c r="B29" s="26"/>
      <c r="C29" s="27"/>
      <c r="D29" s="28"/>
      <c r="E29" s="31"/>
      <c r="F29" s="32"/>
      <c r="G29" s="31"/>
      <c r="H29" s="32"/>
      <c r="I29" s="30"/>
      <c r="J29" s="32"/>
      <c r="K29" s="26"/>
      <c r="L29" s="26"/>
      <c r="M29" s="26"/>
      <c r="N29" s="28"/>
      <c r="O29" s="26"/>
      <c r="P29" s="26"/>
      <c r="Q29" s="26"/>
      <c r="R29" s="28"/>
      <c r="S29" s="29"/>
      <c r="T29" s="27"/>
      <c r="U29" s="26"/>
      <c r="V29" s="30"/>
      <c r="W29" s="30">
        <f>1041/УК6*100</f>
        <v>1.8589285714285715</v>
      </c>
      <c r="X29" s="32"/>
      <c r="Y29" s="30">
        <f>3550/УК7*100</f>
        <v>0.9971910112359551</v>
      </c>
      <c r="Z29" s="30">
        <f>3550/УК7*100</f>
        <v>0.9971910112359551</v>
      </c>
      <c r="AA29" s="26"/>
      <c r="AB29" s="28"/>
      <c r="AC29" s="26"/>
      <c r="AD29" s="28"/>
      <c r="AE29" s="26"/>
      <c r="AF29" s="26"/>
      <c r="AG29" s="28"/>
      <c r="AH29" s="26"/>
      <c r="AI29" s="28"/>
      <c r="AJ29" s="26"/>
      <c r="AK29" s="26"/>
    </row>
    <row r="30" spans="1:37" ht="9.75">
      <c r="A30" s="42" t="s">
        <v>34</v>
      </c>
      <c r="B30" s="26"/>
      <c r="C30" s="27"/>
      <c r="D30" s="28"/>
      <c r="E30" s="31"/>
      <c r="F30" s="32"/>
      <c r="G30" s="31"/>
      <c r="H30" s="32"/>
      <c r="I30" s="30"/>
      <c r="J30" s="32"/>
      <c r="K30" s="26"/>
      <c r="L30" s="26"/>
      <c r="M30" s="26"/>
      <c r="N30" s="28"/>
      <c r="O30" s="26"/>
      <c r="P30" s="26"/>
      <c r="Q30" s="26"/>
      <c r="R30" s="28"/>
      <c r="S30" s="29"/>
      <c r="T30" s="27"/>
      <c r="U30" s="26"/>
      <c r="V30" s="30"/>
      <c r="W30" s="31"/>
      <c r="X30" s="32"/>
      <c r="Y30" s="44">
        <f>1000/УК7*100</f>
        <v>0.2808988764044944</v>
      </c>
      <c r="Z30" s="30"/>
      <c r="AA30" s="26"/>
      <c r="AB30" s="28"/>
      <c r="AC30" s="26"/>
      <c r="AD30" s="28"/>
      <c r="AE30" s="26"/>
      <c r="AF30" s="26"/>
      <c r="AG30" s="28"/>
      <c r="AH30" s="26"/>
      <c r="AI30" s="28"/>
      <c r="AJ30" s="26"/>
      <c r="AK30" s="26"/>
    </row>
    <row r="31" spans="1:37" ht="9.75">
      <c r="A31" s="25" t="s">
        <v>53</v>
      </c>
      <c r="B31" s="26"/>
      <c r="C31" s="27"/>
      <c r="D31" s="28"/>
      <c r="E31" s="31"/>
      <c r="F31" s="32"/>
      <c r="G31" s="31"/>
      <c r="H31" s="32"/>
      <c r="I31" s="30"/>
      <c r="J31" s="32"/>
      <c r="K31" s="26"/>
      <c r="L31" s="26"/>
      <c r="M31" s="26"/>
      <c r="N31" s="28"/>
      <c r="O31" s="26"/>
      <c r="P31" s="26"/>
      <c r="Q31" s="26"/>
      <c r="R31" s="28"/>
      <c r="S31" s="29"/>
      <c r="T31" s="27"/>
      <c r="U31" s="26"/>
      <c r="V31" s="30"/>
      <c r="W31" s="31"/>
      <c r="X31" s="32"/>
      <c r="Y31" s="30"/>
      <c r="Z31" s="30"/>
      <c r="AA31" s="26">
        <v>17.69</v>
      </c>
      <c r="AB31" s="28"/>
      <c r="AC31" s="26">
        <v>3.97</v>
      </c>
      <c r="AD31" s="28"/>
      <c r="AE31" s="26">
        <v>3.619</v>
      </c>
      <c r="AF31" s="26">
        <v>3.619</v>
      </c>
      <c r="AG31" s="28"/>
      <c r="AH31" s="26">
        <v>2.929</v>
      </c>
      <c r="AI31" s="28"/>
      <c r="AJ31" s="26"/>
      <c r="AK31" s="26"/>
    </row>
    <row r="32" spans="1:37" ht="9.75">
      <c r="A32" s="42" t="s">
        <v>43</v>
      </c>
      <c r="B32" s="26"/>
      <c r="C32" s="27"/>
      <c r="D32" s="28"/>
      <c r="E32" s="31"/>
      <c r="F32" s="32"/>
      <c r="G32" s="31"/>
      <c r="H32" s="32"/>
      <c r="I32" s="30"/>
      <c r="J32" s="32"/>
      <c r="K32" s="26"/>
      <c r="L32" s="26">
        <v>10.6</v>
      </c>
      <c r="M32" s="26">
        <v>11.22</v>
      </c>
      <c r="N32" s="28"/>
      <c r="O32" s="26">
        <v>14.683</v>
      </c>
      <c r="P32" s="26">
        <v>14.683</v>
      </c>
      <c r="Q32" s="26">
        <v>14.683</v>
      </c>
      <c r="R32" s="28"/>
      <c r="S32" s="40">
        <v>11.653</v>
      </c>
      <c r="T32" s="27">
        <v>11.653</v>
      </c>
      <c r="U32" s="26">
        <v>10.825</v>
      </c>
      <c r="V32" s="26">
        <v>10.825</v>
      </c>
      <c r="W32" s="27">
        <v>10.825</v>
      </c>
      <c r="X32" s="28"/>
      <c r="Y32" s="30">
        <f>(4741+748)/УК7*100</f>
        <v>1.5418539325842697</v>
      </c>
      <c r="Z32" s="30">
        <f>(4741+748)/УК7*100</f>
        <v>1.5418539325842697</v>
      </c>
      <c r="AA32" s="26"/>
      <c r="AB32" s="28"/>
      <c r="AC32" s="26"/>
      <c r="AD32" s="28"/>
      <c r="AE32" s="26"/>
      <c r="AF32" s="26"/>
      <c r="AG32" s="28"/>
      <c r="AH32" s="26"/>
      <c r="AI32" s="28"/>
      <c r="AJ32" s="26"/>
      <c r="AK32" s="26"/>
    </row>
    <row r="33" spans="1:37" ht="21.75" customHeight="1">
      <c r="A33" s="42" t="s">
        <v>45</v>
      </c>
      <c r="B33" s="26"/>
      <c r="C33" s="27"/>
      <c r="D33" s="28"/>
      <c r="E33" s="31"/>
      <c r="F33" s="32"/>
      <c r="G33" s="31"/>
      <c r="H33" s="32"/>
      <c r="I33" s="30"/>
      <c r="J33" s="32"/>
      <c r="K33" s="26"/>
      <c r="L33" s="26">
        <v>11.6</v>
      </c>
      <c r="M33" s="26">
        <v>6.79</v>
      </c>
      <c r="N33" s="28"/>
      <c r="O33" s="26">
        <v>8.36</v>
      </c>
      <c r="P33" s="26">
        <v>8.36</v>
      </c>
      <c r="Q33" s="26">
        <v>12.36</v>
      </c>
      <c r="R33" s="28"/>
      <c r="S33" s="40">
        <v>6.634</v>
      </c>
      <c r="T33" s="27">
        <v>6.634</v>
      </c>
      <c r="U33" s="26"/>
      <c r="V33" s="30">
        <f>672/УК6*100</f>
        <v>1.2</v>
      </c>
      <c r="W33" s="30">
        <f>672/УК6*100</f>
        <v>1.2</v>
      </c>
      <c r="X33" s="32"/>
      <c r="Y33" s="30">
        <f>672/УК7*100</f>
        <v>0.18876404494382024</v>
      </c>
      <c r="Z33" s="30">
        <f>672/УК7*100</f>
        <v>0.18876404494382024</v>
      </c>
      <c r="AA33" s="26"/>
      <c r="AB33" s="28"/>
      <c r="AC33" s="26"/>
      <c r="AD33" s="28"/>
      <c r="AE33" s="26"/>
      <c r="AF33" s="26"/>
      <c r="AG33" s="28"/>
      <c r="AH33" s="26"/>
      <c r="AI33" s="28"/>
      <c r="AJ33" s="26"/>
      <c r="AK33" s="26"/>
    </row>
    <row r="34" spans="1:37" ht="19.5">
      <c r="A34" s="42" t="s">
        <v>55</v>
      </c>
      <c r="B34" s="26"/>
      <c r="C34" s="27"/>
      <c r="D34" s="28"/>
      <c r="E34" s="31"/>
      <c r="F34" s="32"/>
      <c r="G34" s="31"/>
      <c r="H34" s="32"/>
      <c r="I34" s="30"/>
      <c r="J34" s="32"/>
      <c r="K34" s="26"/>
      <c r="L34" s="26"/>
      <c r="M34" s="26"/>
      <c r="N34" s="28"/>
      <c r="O34" s="26"/>
      <c r="P34" s="26"/>
      <c r="Q34" s="26"/>
      <c r="R34" s="28"/>
      <c r="S34" s="40">
        <f>(810+1062)/УК6*100</f>
        <v>3.3428571428571425</v>
      </c>
      <c r="T34" s="27"/>
      <c r="U34" s="26"/>
      <c r="V34" s="30"/>
      <c r="W34" s="31"/>
      <c r="X34" s="32"/>
      <c r="Y34" s="30"/>
      <c r="Z34" s="33"/>
      <c r="AA34" s="26"/>
      <c r="AB34" s="28"/>
      <c r="AC34" s="26"/>
      <c r="AD34" s="28"/>
      <c r="AE34" s="26"/>
      <c r="AF34" s="26"/>
      <c r="AG34" s="28"/>
      <c r="AH34" s="26"/>
      <c r="AI34" s="28"/>
      <c r="AJ34" s="26"/>
      <c r="AK34" s="26"/>
    </row>
    <row r="35" spans="1:37" ht="9.75">
      <c r="A35" s="42" t="s">
        <v>4</v>
      </c>
      <c r="B35" s="26"/>
      <c r="C35" s="27"/>
      <c r="D35" s="28"/>
      <c r="E35" s="31"/>
      <c r="F35" s="32"/>
      <c r="G35" s="31"/>
      <c r="H35" s="32"/>
      <c r="I35" s="30"/>
      <c r="J35" s="32"/>
      <c r="K35" s="26"/>
      <c r="L35" s="26"/>
      <c r="M35" s="26">
        <v>6.41</v>
      </c>
      <c r="N35" s="28"/>
      <c r="O35" s="26">
        <v>7.068</v>
      </c>
      <c r="P35" s="26">
        <v>7.068</v>
      </c>
      <c r="Q35" s="26"/>
      <c r="R35" s="28"/>
      <c r="S35" s="29"/>
      <c r="T35" s="27"/>
      <c r="U35" s="26"/>
      <c r="V35" s="30"/>
      <c r="W35" s="31"/>
      <c r="X35" s="32"/>
      <c r="Y35" s="30"/>
      <c r="Z35" s="33"/>
      <c r="AA35" s="26"/>
      <c r="AB35" s="28"/>
      <c r="AC35" s="26"/>
      <c r="AD35" s="28"/>
      <c r="AE35" s="26"/>
      <c r="AF35" s="26"/>
      <c r="AG35" s="28"/>
      <c r="AH35" s="26"/>
      <c r="AI35" s="28"/>
      <c r="AJ35" s="26"/>
      <c r="AK35" s="26"/>
    </row>
    <row r="36" spans="1:37" ht="19.5">
      <c r="A36" s="42" t="s">
        <v>70</v>
      </c>
      <c r="B36" s="26"/>
      <c r="C36" s="27"/>
      <c r="D36" s="28"/>
      <c r="E36" s="31"/>
      <c r="F36" s="32"/>
      <c r="G36" s="31"/>
      <c r="H36" s="32"/>
      <c r="I36" s="30"/>
      <c r="J36" s="32"/>
      <c r="K36" s="26"/>
      <c r="L36" s="26"/>
      <c r="M36" s="26">
        <v>11.95</v>
      </c>
      <c r="N36" s="28"/>
      <c r="O36" s="26">
        <v>7.277</v>
      </c>
      <c r="P36" s="26">
        <v>7.277</v>
      </c>
      <c r="Q36" s="26"/>
      <c r="R36" s="28"/>
      <c r="S36" s="29"/>
      <c r="T36" s="27"/>
      <c r="U36" s="26"/>
      <c r="V36" s="30"/>
      <c r="W36" s="31"/>
      <c r="X36" s="32"/>
      <c r="Y36" s="30"/>
      <c r="Z36" s="33"/>
      <c r="AA36" s="26"/>
      <c r="AB36" s="28"/>
      <c r="AC36" s="26"/>
      <c r="AD36" s="28"/>
      <c r="AE36" s="26"/>
      <c r="AF36" s="26"/>
      <c r="AG36" s="28"/>
      <c r="AH36" s="26"/>
      <c r="AI36" s="28"/>
      <c r="AJ36" s="26"/>
      <c r="AK36" s="26"/>
    </row>
    <row r="37" spans="1:49" s="17" customFormat="1" ht="9.75">
      <c r="A37" s="41" t="s">
        <v>89</v>
      </c>
      <c r="B37" s="28"/>
      <c r="C37" s="28"/>
      <c r="D37" s="28"/>
      <c r="E37" s="32"/>
      <c r="F37" s="32"/>
      <c r="G37" s="32"/>
      <c r="H37" s="32"/>
      <c r="I37" s="32"/>
      <c r="J37" s="32"/>
      <c r="K37" s="28"/>
      <c r="L37" s="28"/>
      <c r="M37" s="28"/>
      <c r="N37" s="28"/>
      <c r="O37" s="28"/>
      <c r="P37" s="28"/>
      <c r="Q37" s="28"/>
      <c r="R37" s="28"/>
      <c r="S37" s="36"/>
      <c r="T37" s="28"/>
      <c r="U37" s="28"/>
      <c r="V37" s="32"/>
      <c r="W37" s="32"/>
      <c r="X37" s="32"/>
      <c r="Y37" s="32"/>
      <c r="Z37" s="37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</row>
    <row r="38" spans="1:37" ht="21.75" customHeight="1">
      <c r="A38" s="42" t="s">
        <v>46</v>
      </c>
      <c r="B38" s="26"/>
      <c r="C38" s="27"/>
      <c r="D38" s="28"/>
      <c r="E38" s="31"/>
      <c r="F38" s="32"/>
      <c r="G38" s="31"/>
      <c r="H38" s="32"/>
      <c r="I38" s="30"/>
      <c r="J38" s="32"/>
      <c r="K38" s="26"/>
      <c r="L38" s="26"/>
      <c r="M38" s="26"/>
      <c r="N38" s="28"/>
      <c r="O38" s="26">
        <v>13</v>
      </c>
      <c r="P38" s="26">
        <v>13</v>
      </c>
      <c r="Q38" s="26">
        <v>13</v>
      </c>
      <c r="R38" s="28"/>
      <c r="S38" s="29"/>
      <c r="T38" s="27"/>
      <c r="U38" s="26"/>
      <c r="V38" s="30"/>
      <c r="W38" s="31"/>
      <c r="X38" s="32"/>
      <c r="Y38" s="30"/>
      <c r="Z38" s="33"/>
      <c r="AA38" s="26"/>
      <c r="AB38" s="28"/>
      <c r="AC38" s="26"/>
      <c r="AD38" s="28"/>
      <c r="AE38" s="26"/>
      <c r="AF38" s="26"/>
      <c r="AG38" s="28"/>
      <c r="AH38" s="26"/>
      <c r="AI38" s="28"/>
      <c r="AJ38" s="26"/>
      <c r="AK38" s="26"/>
    </row>
    <row r="39" spans="1:49" s="17" customFormat="1" ht="9.75">
      <c r="A39" s="41" t="s">
        <v>90</v>
      </c>
      <c r="B39" s="28"/>
      <c r="C39" s="28"/>
      <c r="D39" s="28"/>
      <c r="E39" s="32"/>
      <c r="F39" s="32"/>
      <c r="G39" s="32"/>
      <c r="H39" s="32"/>
      <c r="I39" s="32"/>
      <c r="J39" s="32"/>
      <c r="K39" s="28"/>
      <c r="L39" s="28"/>
      <c r="M39" s="28"/>
      <c r="N39" s="28"/>
      <c r="O39" s="28"/>
      <c r="P39" s="28"/>
      <c r="Q39" s="28"/>
      <c r="R39" s="28"/>
      <c r="S39" s="36"/>
      <c r="T39" s="28"/>
      <c r="U39" s="28"/>
      <c r="V39" s="32"/>
      <c r="W39" s="32"/>
      <c r="X39" s="32"/>
      <c r="Y39" s="32"/>
      <c r="Z39" s="37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</row>
    <row r="40" spans="1:37" ht="9.75">
      <c r="A40" s="42" t="s">
        <v>47</v>
      </c>
      <c r="B40" s="26"/>
      <c r="C40" s="27"/>
      <c r="D40" s="28"/>
      <c r="E40" s="31"/>
      <c r="F40" s="32"/>
      <c r="G40" s="31"/>
      <c r="H40" s="32"/>
      <c r="I40" s="30"/>
      <c r="J40" s="32"/>
      <c r="K40" s="26"/>
      <c r="L40" s="26"/>
      <c r="M40" s="26"/>
      <c r="N40" s="28"/>
      <c r="O40" s="26"/>
      <c r="P40" s="26"/>
      <c r="Q40" s="26"/>
      <c r="R40" s="28"/>
      <c r="S40" s="40">
        <v>20.635</v>
      </c>
      <c r="T40" s="27">
        <v>20.635</v>
      </c>
      <c r="U40" s="26">
        <v>20.635</v>
      </c>
      <c r="V40" s="26">
        <v>20.635</v>
      </c>
      <c r="W40" s="27">
        <v>20.635</v>
      </c>
      <c r="X40" s="28"/>
      <c r="Y40" s="26">
        <v>2.8</v>
      </c>
      <c r="Z40" s="26">
        <v>2.8</v>
      </c>
      <c r="AA40" s="26">
        <v>2.8</v>
      </c>
      <c r="AB40" s="45"/>
      <c r="AC40" s="26">
        <v>0.63</v>
      </c>
      <c r="AD40" s="45"/>
      <c r="AE40" s="26">
        <v>0.574</v>
      </c>
      <c r="AF40" s="26">
        <v>0.574</v>
      </c>
      <c r="AG40" s="28"/>
      <c r="AH40" s="26">
        <v>0.465</v>
      </c>
      <c r="AI40" s="28"/>
      <c r="AJ40" s="26"/>
      <c r="AK40" s="26"/>
    </row>
    <row r="41" spans="1:37" ht="19.5">
      <c r="A41" s="42" t="s">
        <v>25</v>
      </c>
      <c r="B41" s="26"/>
      <c r="C41" s="27"/>
      <c r="D41" s="28"/>
      <c r="E41" s="31"/>
      <c r="F41" s="32"/>
      <c r="G41" s="31"/>
      <c r="H41" s="32"/>
      <c r="I41" s="30"/>
      <c r="J41" s="32"/>
      <c r="K41" s="26"/>
      <c r="L41" s="26"/>
      <c r="M41" s="26"/>
      <c r="N41" s="28"/>
      <c r="O41" s="26"/>
      <c r="P41" s="26"/>
      <c r="Q41" s="26"/>
      <c r="R41" s="28"/>
      <c r="S41" s="40">
        <f>(939+1955)/УК6*100</f>
        <v>5.167857142857143</v>
      </c>
      <c r="T41" s="40">
        <f>(939+1955)/УК6*100</f>
        <v>5.167857142857143</v>
      </c>
      <c r="U41" s="40">
        <f>(939+1955)/УК6*100</f>
        <v>5.167857142857143</v>
      </c>
      <c r="V41" s="40">
        <f>(939+1955)/УК6*100</f>
        <v>5.167857142857143</v>
      </c>
      <c r="W41" s="31"/>
      <c r="X41" s="32"/>
      <c r="Y41" s="30"/>
      <c r="Z41" s="33"/>
      <c r="AA41" s="26"/>
      <c r="AB41" s="28"/>
      <c r="AC41" s="26"/>
      <c r="AD41" s="28"/>
      <c r="AE41" s="26"/>
      <c r="AF41" s="26"/>
      <c r="AG41" s="28"/>
      <c r="AH41" s="26"/>
      <c r="AI41" s="28"/>
      <c r="AJ41" s="26"/>
      <c r="AK41" s="26"/>
    </row>
    <row r="42" spans="1:37" ht="9.75">
      <c r="A42" s="42" t="s">
        <v>56</v>
      </c>
      <c r="B42" s="26"/>
      <c r="C42" s="27"/>
      <c r="D42" s="28"/>
      <c r="E42" s="31"/>
      <c r="F42" s="32"/>
      <c r="G42" s="31"/>
      <c r="H42" s="32"/>
      <c r="I42" s="30"/>
      <c r="J42" s="32"/>
      <c r="K42" s="26"/>
      <c r="L42" s="26"/>
      <c r="M42" s="26"/>
      <c r="N42" s="28"/>
      <c r="O42" s="26"/>
      <c r="P42" s="26"/>
      <c r="Q42" s="26"/>
      <c r="R42" s="28"/>
      <c r="S42" s="40">
        <f>(1240+520)/УК6*100</f>
        <v>3.1428571428571432</v>
      </c>
      <c r="T42" s="40"/>
      <c r="U42" s="40"/>
      <c r="V42" s="40"/>
      <c r="W42" s="31"/>
      <c r="X42" s="32"/>
      <c r="Y42" s="30"/>
      <c r="Z42" s="33"/>
      <c r="AA42" s="26"/>
      <c r="AB42" s="28"/>
      <c r="AC42" s="26"/>
      <c r="AD42" s="28"/>
      <c r="AE42" s="26"/>
      <c r="AF42" s="26"/>
      <c r="AG42" s="28"/>
      <c r="AH42" s="26"/>
      <c r="AI42" s="28"/>
      <c r="AJ42" s="26"/>
      <c r="AK42" s="26"/>
    </row>
    <row r="43" spans="1:37" ht="9.75">
      <c r="A43" s="42" t="s">
        <v>57</v>
      </c>
      <c r="B43" s="26"/>
      <c r="C43" s="27"/>
      <c r="D43" s="28"/>
      <c r="E43" s="31"/>
      <c r="F43" s="32"/>
      <c r="G43" s="31"/>
      <c r="H43" s="32"/>
      <c r="I43" s="30"/>
      <c r="J43" s="32"/>
      <c r="K43" s="26"/>
      <c r="L43" s="26"/>
      <c r="M43" s="26"/>
      <c r="N43" s="28"/>
      <c r="O43" s="26"/>
      <c r="P43" s="26"/>
      <c r="Q43" s="26"/>
      <c r="R43" s="28"/>
      <c r="S43" s="40">
        <f>(1350+1941)/УК6*100</f>
        <v>5.876785714285714</v>
      </c>
      <c r="T43" s="40">
        <f>(1350+1941)/УК6*100</f>
        <v>5.876785714285714</v>
      </c>
      <c r="U43" s="40">
        <f>(1350+1941)/УК6*100</f>
        <v>5.876785714285714</v>
      </c>
      <c r="V43" s="40">
        <f>(1350+1941)/УК6*100</f>
        <v>5.876785714285714</v>
      </c>
      <c r="W43" s="31"/>
      <c r="X43" s="32"/>
      <c r="Y43" s="30"/>
      <c r="Z43" s="33"/>
      <c r="AA43" s="26"/>
      <c r="AB43" s="28"/>
      <c r="AC43" s="26"/>
      <c r="AD43" s="28"/>
      <c r="AE43" s="26"/>
      <c r="AF43" s="26"/>
      <c r="AG43" s="28"/>
      <c r="AH43" s="26"/>
      <c r="AI43" s="28"/>
      <c r="AJ43" s="26"/>
      <c r="AK43" s="26"/>
    </row>
    <row r="44" spans="1:37" ht="9.75">
      <c r="A44" s="42" t="s">
        <v>58</v>
      </c>
      <c r="B44" s="26"/>
      <c r="C44" s="27"/>
      <c r="D44" s="28"/>
      <c r="E44" s="31"/>
      <c r="F44" s="32"/>
      <c r="G44" s="31"/>
      <c r="H44" s="32"/>
      <c r="I44" s="30"/>
      <c r="J44" s="32"/>
      <c r="K44" s="26"/>
      <c r="L44" s="26"/>
      <c r="M44" s="26"/>
      <c r="N44" s="28"/>
      <c r="O44" s="26"/>
      <c r="P44" s="26"/>
      <c r="Q44" s="26"/>
      <c r="R44" s="28"/>
      <c r="S44" s="40">
        <f>1388/УК6*100</f>
        <v>2.4785714285714286</v>
      </c>
      <c r="T44" s="40">
        <f>1388/УК6*100</f>
        <v>2.4785714285714286</v>
      </c>
      <c r="U44" s="40">
        <f>1388/УК6*100</f>
        <v>2.4785714285714286</v>
      </c>
      <c r="V44" s="40">
        <f>1388/УК6*100</f>
        <v>2.4785714285714286</v>
      </c>
      <c r="W44" s="40">
        <f>1388/УК6*100</f>
        <v>2.4785714285714286</v>
      </c>
      <c r="X44" s="32"/>
      <c r="Y44" s="30">
        <f>8369/УК7*100</f>
        <v>2.3508426966292135</v>
      </c>
      <c r="Z44" s="30">
        <f>8369/УК7*100</f>
        <v>2.3508426966292135</v>
      </c>
      <c r="AA44" s="26"/>
      <c r="AB44" s="28"/>
      <c r="AC44" s="26"/>
      <c r="AD44" s="28"/>
      <c r="AE44" s="26"/>
      <c r="AF44" s="26"/>
      <c r="AG44" s="28"/>
      <c r="AH44" s="26"/>
      <c r="AI44" s="28"/>
      <c r="AJ44" s="26"/>
      <c r="AK44" s="26"/>
    </row>
    <row r="45" spans="1:37" ht="9.75">
      <c r="A45" s="42" t="s">
        <v>26</v>
      </c>
      <c r="B45" s="26"/>
      <c r="C45" s="27"/>
      <c r="D45" s="28"/>
      <c r="E45" s="31"/>
      <c r="F45" s="32"/>
      <c r="G45" s="31"/>
      <c r="H45" s="32"/>
      <c r="I45" s="30"/>
      <c r="J45" s="32"/>
      <c r="K45" s="26"/>
      <c r="L45" s="26"/>
      <c r="M45" s="26"/>
      <c r="N45" s="28"/>
      <c r="O45" s="26"/>
      <c r="P45" s="26"/>
      <c r="Q45" s="26"/>
      <c r="R45" s="28"/>
      <c r="S45" s="29"/>
      <c r="T45" s="27"/>
      <c r="U45" s="26"/>
      <c r="V45" s="30"/>
      <c r="W45" s="30">
        <f>2228/УК6*100</f>
        <v>3.9785714285714286</v>
      </c>
      <c r="X45" s="32"/>
      <c r="Y45" s="30">
        <f>16111/УК7*100</f>
        <v>4.525561797752809</v>
      </c>
      <c r="Z45" s="30">
        <f>16111/УК7*100</f>
        <v>4.525561797752809</v>
      </c>
      <c r="AA45" s="26"/>
      <c r="AB45" s="28"/>
      <c r="AC45" s="26"/>
      <c r="AD45" s="28"/>
      <c r="AE45" s="26"/>
      <c r="AF45" s="26"/>
      <c r="AG45" s="28"/>
      <c r="AH45" s="26"/>
      <c r="AI45" s="28"/>
      <c r="AJ45" s="26"/>
      <c r="AK45" s="26"/>
    </row>
    <row r="46" spans="1:37" ht="9.75">
      <c r="A46" s="42" t="s">
        <v>29</v>
      </c>
      <c r="B46" s="26"/>
      <c r="C46" s="27"/>
      <c r="D46" s="28"/>
      <c r="E46" s="31"/>
      <c r="F46" s="32"/>
      <c r="G46" s="31"/>
      <c r="H46" s="32"/>
      <c r="I46" s="30"/>
      <c r="J46" s="32"/>
      <c r="K46" s="26"/>
      <c r="L46" s="26"/>
      <c r="M46" s="26"/>
      <c r="N46" s="28"/>
      <c r="O46" s="26"/>
      <c r="P46" s="26"/>
      <c r="Q46" s="26"/>
      <c r="R46" s="28"/>
      <c r="S46" s="29"/>
      <c r="T46" s="27"/>
      <c r="U46" s="26"/>
      <c r="V46" s="30"/>
      <c r="W46" s="30">
        <f>(1567+1582)/УК6*100</f>
        <v>5.623214285714286</v>
      </c>
      <c r="X46" s="32"/>
      <c r="Y46" s="30">
        <f>(13777+1582)/УК7*100</f>
        <v>4.314325842696629</v>
      </c>
      <c r="Z46" s="30">
        <f>(13777+1582)/УК7*100</f>
        <v>4.314325842696629</v>
      </c>
      <c r="AA46" s="26"/>
      <c r="AB46" s="28"/>
      <c r="AC46" s="26"/>
      <c r="AD46" s="28"/>
      <c r="AE46" s="26"/>
      <c r="AF46" s="26"/>
      <c r="AG46" s="28"/>
      <c r="AH46" s="26"/>
      <c r="AI46" s="28"/>
      <c r="AJ46" s="26"/>
      <c r="AK46" s="26"/>
    </row>
    <row r="47" spans="1:37" ht="9.75">
      <c r="A47" s="42" t="s">
        <v>27</v>
      </c>
      <c r="B47" s="26"/>
      <c r="C47" s="27"/>
      <c r="D47" s="28"/>
      <c r="E47" s="31"/>
      <c r="F47" s="32"/>
      <c r="G47" s="31"/>
      <c r="H47" s="32"/>
      <c r="I47" s="30"/>
      <c r="J47" s="32"/>
      <c r="K47" s="26"/>
      <c r="L47" s="26"/>
      <c r="M47" s="26"/>
      <c r="N47" s="28"/>
      <c r="O47" s="26"/>
      <c r="P47" s="26"/>
      <c r="Q47" s="26"/>
      <c r="R47" s="28"/>
      <c r="S47" s="29"/>
      <c r="T47" s="27"/>
      <c r="U47" s="26"/>
      <c r="V47" s="30"/>
      <c r="W47" s="30">
        <f>(1350+1941)/УК6*100</f>
        <v>5.876785714285714</v>
      </c>
      <c r="X47" s="32"/>
      <c r="Y47" s="30">
        <f>(13038+1941)/УК7*100</f>
        <v>4.207584269662921</v>
      </c>
      <c r="Z47" s="30">
        <f>(13038+1941)/УК7*100</f>
        <v>4.207584269662921</v>
      </c>
      <c r="AA47" s="26"/>
      <c r="AB47" s="28"/>
      <c r="AC47" s="26"/>
      <c r="AD47" s="28"/>
      <c r="AE47" s="26"/>
      <c r="AF47" s="26"/>
      <c r="AG47" s="28"/>
      <c r="AH47" s="26"/>
      <c r="AI47" s="28"/>
      <c r="AJ47" s="26"/>
      <c r="AK47" s="26"/>
    </row>
    <row r="48" spans="1:37" ht="9.75">
      <c r="A48" s="42" t="s">
        <v>28</v>
      </c>
      <c r="B48" s="26"/>
      <c r="C48" s="27"/>
      <c r="D48" s="28"/>
      <c r="E48" s="31"/>
      <c r="F48" s="32"/>
      <c r="G48" s="31"/>
      <c r="H48" s="32"/>
      <c r="I48" s="30"/>
      <c r="J48" s="32"/>
      <c r="K48" s="26"/>
      <c r="L48" s="26"/>
      <c r="M48" s="26"/>
      <c r="N48" s="28"/>
      <c r="O48" s="26"/>
      <c r="P48" s="26"/>
      <c r="Q48" s="26"/>
      <c r="R48" s="28"/>
      <c r="S48" s="29"/>
      <c r="T48" s="27"/>
      <c r="U48" s="26"/>
      <c r="V48" s="30"/>
      <c r="W48" s="30">
        <f>(1139+1955)/УК6*100</f>
        <v>5.525</v>
      </c>
      <c r="X48" s="32"/>
      <c r="Y48" s="30">
        <f>(13486+1955)/УК7*100</f>
        <v>4.337359550561798</v>
      </c>
      <c r="Z48" s="30">
        <f>(13486+1955)/УК7*100</f>
        <v>4.337359550561798</v>
      </c>
      <c r="AA48" s="26"/>
      <c r="AB48" s="28"/>
      <c r="AC48" s="26"/>
      <c r="AD48" s="28"/>
      <c r="AE48" s="26"/>
      <c r="AF48" s="26"/>
      <c r="AG48" s="28"/>
      <c r="AH48" s="26"/>
      <c r="AI48" s="28"/>
      <c r="AJ48" s="26"/>
      <c r="AK48" s="26"/>
    </row>
    <row r="49" spans="1:49" s="17" customFormat="1" ht="9.75">
      <c r="A49" s="41" t="s">
        <v>91</v>
      </c>
      <c r="B49" s="28"/>
      <c r="C49" s="28"/>
      <c r="D49" s="28"/>
      <c r="E49" s="32"/>
      <c r="F49" s="32"/>
      <c r="G49" s="32"/>
      <c r="H49" s="32"/>
      <c r="I49" s="32"/>
      <c r="J49" s="32"/>
      <c r="K49" s="28"/>
      <c r="L49" s="28"/>
      <c r="M49" s="28"/>
      <c r="N49" s="28"/>
      <c r="O49" s="28"/>
      <c r="P49" s="28"/>
      <c r="Q49" s="28"/>
      <c r="R49" s="28"/>
      <c r="S49" s="36"/>
      <c r="T49" s="28"/>
      <c r="U49" s="28"/>
      <c r="V49" s="32"/>
      <c r="W49" s="32"/>
      <c r="X49" s="32"/>
      <c r="Y49" s="32"/>
      <c r="Z49" s="37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</row>
    <row r="50" spans="1:37" ht="9.75">
      <c r="A50" s="42" t="s">
        <v>51</v>
      </c>
      <c r="B50" s="26"/>
      <c r="C50" s="27"/>
      <c r="D50" s="28"/>
      <c r="E50" s="31"/>
      <c r="F50" s="32"/>
      <c r="G50" s="31"/>
      <c r="H50" s="32"/>
      <c r="I50" s="30"/>
      <c r="J50" s="32"/>
      <c r="K50" s="26"/>
      <c r="L50" s="26"/>
      <c r="M50" s="26"/>
      <c r="N50" s="28"/>
      <c r="O50" s="26"/>
      <c r="P50" s="26"/>
      <c r="Q50" s="26"/>
      <c r="R50" s="28"/>
      <c r="S50" s="29"/>
      <c r="T50" s="27"/>
      <c r="U50" s="26"/>
      <c r="V50" s="30"/>
      <c r="W50" s="31"/>
      <c r="X50" s="32"/>
      <c r="Y50" s="33">
        <v>19.879</v>
      </c>
      <c r="Z50" s="33">
        <v>19.879</v>
      </c>
      <c r="AA50" s="33">
        <v>19.879</v>
      </c>
      <c r="AB50" s="37"/>
      <c r="AC50" s="33"/>
      <c r="AD50" s="28"/>
      <c r="AE50" s="26"/>
      <c r="AF50" s="26"/>
      <c r="AG50" s="28"/>
      <c r="AH50" s="26"/>
      <c r="AI50" s="28"/>
      <c r="AJ50" s="26"/>
      <c r="AK50" s="26"/>
    </row>
    <row r="51" spans="1:37" ht="19.5">
      <c r="A51" s="42" t="s">
        <v>52</v>
      </c>
      <c r="B51" s="26"/>
      <c r="C51" s="27"/>
      <c r="D51" s="28"/>
      <c r="E51" s="31"/>
      <c r="F51" s="32"/>
      <c r="G51" s="31"/>
      <c r="H51" s="32"/>
      <c r="I51" s="30"/>
      <c r="J51" s="32"/>
      <c r="K51" s="26"/>
      <c r="L51" s="26"/>
      <c r="M51" s="26"/>
      <c r="N51" s="28"/>
      <c r="O51" s="26"/>
      <c r="P51" s="26"/>
      <c r="Q51" s="26"/>
      <c r="R51" s="28"/>
      <c r="S51" s="29"/>
      <c r="T51" s="27"/>
      <c r="U51" s="26"/>
      <c r="V51" s="30"/>
      <c r="W51" s="31"/>
      <c r="X51" s="32"/>
      <c r="Y51" s="30"/>
      <c r="Z51" s="33">
        <v>18.609</v>
      </c>
      <c r="AA51" s="33">
        <v>18.609</v>
      </c>
      <c r="AB51" s="37"/>
      <c r="AC51" s="33"/>
      <c r="AD51" s="28"/>
      <c r="AE51" s="26"/>
      <c r="AF51" s="26"/>
      <c r="AG51" s="28"/>
      <c r="AH51" s="26"/>
      <c r="AI51" s="28"/>
      <c r="AJ51" s="26"/>
      <c r="AK51" s="26"/>
    </row>
    <row r="52" spans="1:37" ht="9.75">
      <c r="A52" s="42" t="s">
        <v>61</v>
      </c>
      <c r="B52" s="26"/>
      <c r="C52" s="27"/>
      <c r="D52" s="28"/>
      <c r="E52" s="31"/>
      <c r="F52" s="32"/>
      <c r="G52" s="31"/>
      <c r="H52" s="32"/>
      <c r="I52" s="30"/>
      <c r="J52" s="32"/>
      <c r="K52" s="26"/>
      <c r="L52" s="26"/>
      <c r="M52" s="26"/>
      <c r="N52" s="28"/>
      <c r="O52" s="26">
        <v>0.123</v>
      </c>
      <c r="P52" s="26"/>
      <c r="Q52" s="26"/>
      <c r="R52" s="28"/>
      <c r="S52" s="29"/>
      <c r="T52" s="27"/>
      <c r="U52" s="26"/>
      <c r="V52" s="26"/>
      <c r="W52" s="27"/>
      <c r="X52" s="28"/>
      <c r="Y52" s="30">
        <f>10723/УК7*100</f>
        <v>3.012078651685393</v>
      </c>
      <c r="Z52" s="33"/>
      <c r="AA52" s="26">
        <v>19.664</v>
      </c>
      <c r="AB52" s="28"/>
      <c r="AC52" s="26">
        <v>25.392</v>
      </c>
      <c r="AD52" s="28"/>
      <c r="AE52" s="26">
        <v>23.148</v>
      </c>
      <c r="AF52" s="26">
        <v>5.241</v>
      </c>
      <c r="AG52" s="28"/>
      <c r="AH52" s="26"/>
      <c r="AI52" s="28"/>
      <c r="AJ52" s="26"/>
      <c r="AK52" s="26"/>
    </row>
    <row r="53" spans="1:37" ht="9.75">
      <c r="A53" s="42" t="s">
        <v>62</v>
      </c>
      <c r="B53" s="26"/>
      <c r="C53" s="27"/>
      <c r="D53" s="28"/>
      <c r="E53" s="31"/>
      <c r="F53" s="32"/>
      <c r="G53" s="31"/>
      <c r="H53" s="32"/>
      <c r="I53" s="30"/>
      <c r="J53" s="32"/>
      <c r="K53" s="26"/>
      <c r="L53" s="26"/>
      <c r="M53" s="26"/>
      <c r="N53" s="28"/>
      <c r="O53" s="26">
        <v>0.4</v>
      </c>
      <c r="P53" s="26"/>
      <c r="Q53" s="26"/>
      <c r="R53" s="28"/>
      <c r="S53" s="29"/>
      <c r="T53" s="27"/>
      <c r="U53" s="26"/>
      <c r="V53" s="30"/>
      <c r="W53" s="31"/>
      <c r="X53" s="32"/>
      <c r="Y53" s="30">
        <f>10739/УК7*100</f>
        <v>3.016573033707865</v>
      </c>
      <c r="Z53" s="33"/>
      <c r="AA53" s="26">
        <v>18.386</v>
      </c>
      <c r="AB53" s="28"/>
      <c r="AC53" s="26">
        <v>41.199</v>
      </c>
      <c r="AD53" s="28"/>
      <c r="AE53" s="26">
        <v>37.558</v>
      </c>
      <c r="AF53" s="26">
        <v>37.558</v>
      </c>
      <c r="AG53" s="28"/>
      <c r="AH53" s="26">
        <v>30.395</v>
      </c>
      <c r="AI53" s="28"/>
      <c r="AJ53" s="26">
        <v>28.334</v>
      </c>
      <c r="AK53" s="26">
        <v>28.334</v>
      </c>
    </row>
    <row r="54" spans="1:49" s="17" customFormat="1" ht="9.75">
      <c r="A54" s="41" t="s">
        <v>92</v>
      </c>
      <c r="B54" s="28"/>
      <c r="C54" s="28"/>
      <c r="D54" s="28"/>
      <c r="E54" s="32"/>
      <c r="F54" s="32"/>
      <c r="G54" s="32"/>
      <c r="H54" s="32"/>
      <c r="I54" s="32"/>
      <c r="J54" s="32"/>
      <c r="K54" s="28"/>
      <c r="L54" s="28"/>
      <c r="M54" s="28"/>
      <c r="N54" s="28"/>
      <c r="O54" s="28"/>
      <c r="P54" s="28"/>
      <c r="Q54" s="28"/>
      <c r="R54" s="28"/>
      <c r="S54" s="36"/>
      <c r="T54" s="28"/>
      <c r="U54" s="28"/>
      <c r="V54" s="32"/>
      <c r="W54" s="32"/>
      <c r="X54" s="32"/>
      <c r="Y54" s="32"/>
      <c r="Z54" s="37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</row>
    <row r="55" spans="1:37" ht="9.75">
      <c r="A55" s="42" t="s">
        <v>72</v>
      </c>
      <c r="B55" s="26"/>
      <c r="C55" s="27"/>
      <c r="D55" s="28"/>
      <c r="E55" s="31"/>
      <c r="F55" s="32"/>
      <c r="G55" s="31"/>
      <c r="H55" s="32"/>
      <c r="I55" s="30"/>
      <c r="J55" s="32"/>
      <c r="K55" s="26"/>
      <c r="L55" s="26"/>
      <c r="M55" s="26"/>
      <c r="N55" s="28"/>
      <c r="O55" s="26"/>
      <c r="P55" s="26"/>
      <c r="Q55" s="26"/>
      <c r="R55" s="28"/>
      <c r="S55" s="29"/>
      <c r="T55" s="27"/>
      <c r="U55" s="26"/>
      <c r="V55" s="30"/>
      <c r="W55" s="31"/>
      <c r="X55" s="32"/>
      <c r="Y55" s="30"/>
      <c r="Z55" s="33"/>
      <c r="AA55" s="26"/>
      <c r="AB55" s="28"/>
      <c r="AC55" s="26">
        <v>6.463</v>
      </c>
      <c r="AD55" s="28"/>
      <c r="AE55" s="26"/>
      <c r="AF55" s="26"/>
      <c r="AG55" s="28"/>
      <c r="AH55" s="26"/>
      <c r="AI55" s="28"/>
      <c r="AJ55" s="26"/>
      <c r="AK55" s="26"/>
    </row>
    <row r="56" spans="1:37" ht="9.75">
      <c r="A56" s="25" t="s">
        <v>73</v>
      </c>
      <c r="B56" s="26"/>
      <c r="C56" s="27"/>
      <c r="D56" s="28"/>
      <c r="E56" s="31"/>
      <c r="F56" s="32"/>
      <c r="G56" s="31"/>
      <c r="H56" s="32"/>
      <c r="I56" s="30"/>
      <c r="J56" s="32"/>
      <c r="K56" s="26"/>
      <c r="L56" s="26"/>
      <c r="M56" s="26"/>
      <c r="N56" s="28"/>
      <c r="O56" s="26"/>
      <c r="P56" s="26"/>
      <c r="Q56" s="26"/>
      <c r="R56" s="28"/>
      <c r="S56" s="29"/>
      <c r="T56" s="27"/>
      <c r="U56" s="26"/>
      <c r="V56" s="30"/>
      <c r="W56" s="31"/>
      <c r="X56" s="32"/>
      <c r="Y56" s="30"/>
      <c r="Z56" s="33"/>
      <c r="AA56" s="26"/>
      <c r="AB56" s="28"/>
      <c r="AC56" s="26">
        <v>6.463</v>
      </c>
      <c r="AD56" s="28"/>
      <c r="AE56" s="26"/>
      <c r="AF56" s="26"/>
      <c r="AG56" s="28"/>
      <c r="AH56" s="26"/>
      <c r="AI56" s="28"/>
      <c r="AJ56" s="26"/>
      <c r="AK56" s="26"/>
    </row>
    <row r="57" spans="1:37" ht="9.75">
      <c r="A57" s="25" t="s">
        <v>74</v>
      </c>
      <c r="B57" s="26"/>
      <c r="C57" s="27"/>
      <c r="D57" s="28"/>
      <c r="E57" s="31"/>
      <c r="F57" s="32"/>
      <c r="G57" s="31"/>
      <c r="H57" s="32"/>
      <c r="I57" s="30"/>
      <c r="J57" s="32"/>
      <c r="K57" s="26"/>
      <c r="L57" s="26"/>
      <c r="M57" s="26"/>
      <c r="N57" s="28"/>
      <c r="O57" s="26"/>
      <c r="P57" s="26"/>
      <c r="Q57" s="26"/>
      <c r="R57" s="28"/>
      <c r="S57" s="29"/>
      <c r="T57" s="27"/>
      <c r="U57" s="26"/>
      <c r="V57" s="30"/>
      <c r="W57" s="31"/>
      <c r="X57" s="32"/>
      <c r="Y57" s="30"/>
      <c r="Z57" s="33"/>
      <c r="AA57" s="26"/>
      <c r="AB57" s="28"/>
      <c r="AC57" s="26">
        <v>6.392</v>
      </c>
      <c r="AD57" s="28"/>
      <c r="AE57" s="26"/>
      <c r="AF57" s="26"/>
      <c r="AG57" s="28"/>
      <c r="AH57" s="26"/>
      <c r="AI57" s="28"/>
      <c r="AJ57" s="26"/>
      <c r="AK57" s="26"/>
    </row>
    <row r="58" spans="1:49" s="17" customFormat="1" ht="9.75">
      <c r="A58" s="41" t="s">
        <v>93</v>
      </c>
      <c r="B58" s="28"/>
      <c r="C58" s="28"/>
      <c r="D58" s="28"/>
      <c r="E58" s="32"/>
      <c r="F58" s="32"/>
      <c r="G58" s="32"/>
      <c r="H58" s="32"/>
      <c r="I58" s="32"/>
      <c r="J58" s="32"/>
      <c r="K58" s="28"/>
      <c r="L58" s="28"/>
      <c r="M58" s="28"/>
      <c r="N58" s="28"/>
      <c r="O58" s="28"/>
      <c r="P58" s="28"/>
      <c r="Q58" s="28"/>
      <c r="R58" s="28"/>
      <c r="S58" s="36"/>
      <c r="T58" s="28"/>
      <c r="U58" s="28"/>
      <c r="V58" s="32"/>
      <c r="W58" s="32"/>
      <c r="X58" s="32"/>
      <c r="Y58" s="32"/>
      <c r="Z58" s="37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</row>
    <row r="59" spans="1:37" ht="9.75">
      <c r="A59" s="42" t="s">
        <v>48</v>
      </c>
      <c r="B59" s="26"/>
      <c r="C59" s="27"/>
      <c r="D59" s="28"/>
      <c r="E59" s="31"/>
      <c r="F59" s="32"/>
      <c r="G59" s="31"/>
      <c r="H59" s="32"/>
      <c r="I59" s="30"/>
      <c r="J59" s="32"/>
      <c r="K59" s="26"/>
      <c r="L59" s="26"/>
      <c r="M59" s="26"/>
      <c r="N59" s="28"/>
      <c r="O59" s="26"/>
      <c r="P59" s="26"/>
      <c r="Q59" s="26"/>
      <c r="R59" s="28"/>
      <c r="S59" s="29"/>
      <c r="T59" s="27"/>
      <c r="U59" s="26"/>
      <c r="V59" s="30"/>
      <c r="W59" s="31"/>
      <c r="X59" s="32"/>
      <c r="Y59" s="30"/>
      <c r="Z59" s="33"/>
      <c r="AA59" s="33"/>
      <c r="AB59" s="37"/>
      <c r="AC59" s="33"/>
      <c r="AD59" s="28"/>
      <c r="AE59" s="26">
        <v>8.838</v>
      </c>
      <c r="AF59" s="26">
        <v>8.838</v>
      </c>
      <c r="AG59" s="28"/>
      <c r="AH59" s="26">
        <v>7.152</v>
      </c>
      <c r="AI59" s="28"/>
      <c r="AJ59" s="26">
        <v>6.667</v>
      </c>
      <c r="AK59" s="26">
        <v>6.667</v>
      </c>
    </row>
    <row r="60" spans="1:37" ht="9.75">
      <c r="A60" s="25" t="s">
        <v>49</v>
      </c>
      <c r="B60" s="26"/>
      <c r="C60" s="27"/>
      <c r="D60" s="28"/>
      <c r="E60" s="31"/>
      <c r="F60" s="32"/>
      <c r="G60" s="31"/>
      <c r="H60" s="32"/>
      <c r="I60" s="30"/>
      <c r="J60" s="32"/>
      <c r="K60" s="26"/>
      <c r="L60" s="26"/>
      <c r="M60" s="26"/>
      <c r="N60" s="28"/>
      <c r="O60" s="26"/>
      <c r="P60" s="26"/>
      <c r="Q60" s="26"/>
      <c r="R60" s="28"/>
      <c r="S60" s="29"/>
      <c r="T60" s="27"/>
      <c r="U60" s="26"/>
      <c r="V60" s="30"/>
      <c r="W60" s="31"/>
      <c r="X60" s="32"/>
      <c r="Y60" s="30"/>
      <c r="Z60" s="33"/>
      <c r="AA60" s="26"/>
      <c r="AB60" s="28"/>
      <c r="AC60" s="26"/>
      <c r="AD60" s="28"/>
      <c r="AE60" s="26"/>
      <c r="AF60" s="26">
        <v>9.657</v>
      </c>
      <c r="AG60" s="28"/>
      <c r="AH60" s="26">
        <v>12.583</v>
      </c>
      <c r="AI60" s="28"/>
      <c r="AJ60" s="26">
        <v>11.73</v>
      </c>
      <c r="AK60" s="26">
        <v>11.73</v>
      </c>
    </row>
    <row r="61" spans="1:37" ht="9.75">
      <c r="A61" s="25" t="s">
        <v>50</v>
      </c>
      <c r="B61" s="26"/>
      <c r="C61" s="27"/>
      <c r="D61" s="28"/>
      <c r="E61" s="31"/>
      <c r="F61" s="32"/>
      <c r="G61" s="31"/>
      <c r="H61" s="32"/>
      <c r="I61" s="30"/>
      <c r="J61" s="32"/>
      <c r="K61" s="26"/>
      <c r="L61" s="26"/>
      <c r="M61" s="26"/>
      <c r="N61" s="28"/>
      <c r="O61" s="26"/>
      <c r="P61" s="26"/>
      <c r="Q61" s="26"/>
      <c r="R61" s="28"/>
      <c r="S61" s="29"/>
      <c r="T61" s="27"/>
      <c r="U61" s="26"/>
      <c r="V61" s="30"/>
      <c r="W61" s="31"/>
      <c r="X61" s="32"/>
      <c r="Y61" s="30"/>
      <c r="Z61" s="33"/>
      <c r="AA61" s="26"/>
      <c r="AB61" s="28"/>
      <c r="AC61" s="26"/>
      <c r="AD61" s="28"/>
      <c r="AE61" s="26"/>
      <c r="AF61" s="26">
        <v>9.657</v>
      </c>
      <c r="AG61" s="28"/>
      <c r="AH61" s="26">
        <v>12.583</v>
      </c>
      <c r="AI61" s="28"/>
      <c r="AJ61" s="26">
        <v>11.73</v>
      </c>
      <c r="AK61" s="26">
        <v>11.73</v>
      </c>
    </row>
    <row r="62" spans="1:49" s="17" customFormat="1" ht="9.75">
      <c r="A62" s="41" t="s">
        <v>94</v>
      </c>
      <c r="B62" s="28"/>
      <c r="C62" s="28"/>
      <c r="D62" s="28"/>
      <c r="E62" s="32"/>
      <c r="F62" s="32"/>
      <c r="G62" s="32"/>
      <c r="H62" s="32"/>
      <c r="I62" s="32"/>
      <c r="J62" s="32"/>
      <c r="K62" s="28"/>
      <c r="L62" s="28"/>
      <c r="M62" s="28"/>
      <c r="N62" s="28"/>
      <c r="O62" s="28"/>
      <c r="P62" s="28"/>
      <c r="Q62" s="28"/>
      <c r="R62" s="28"/>
      <c r="S62" s="36"/>
      <c r="T62" s="28"/>
      <c r="U62" s="28"/>
      <c r="V62" s="32"/>
      <c r="W62" s="32"/>
      <c r="X62" s="32"/>
      <c r="Y62" s="32"/>
      <c r="Z62" s="37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</row>
    <row r="63" spans="1:37" ht="9.75">
      <c r="A63" s="42" t="s">
        <v>71</v>
      </c>
      <c r="B63" s="26"/>
      <c r="C63" s="27"/>
      <c r="D63" s="28"/>
      <c r="E63" s="31"/>
      <c r="F63" s="32"/>
      <c r="G63" s="31"/>
      <c r="H63" s="32"/>
      <c r="I63" s="30"/>
      <c r="J63" s="32"/>
      <c r="K63" s="26"/>
      <c r="L63" s="26"/>
      <c r="M63" s="26"/>
      <c r="N63" s="28"/>
      <c r="O63" s="26"/>
      <c r="P63" s="26"/>
      <c r="Q63" s="26"/>
      <c r="R63" s="28"/>
      <c r="S63" s="29"/>
      <c r="T63" s="27"/>
      <c r="U63" s="26"/>
      <c r="V63" s="30"/>
      <c r="W63" s="31"/>
      <c r="X63" s="32"/>
      <c r="Y63" s="30"/>
      <c r="Z63" s="33"/>
      <c r="AA63" s="33"/>
      <c r="AB63" s="37"/>
      <c r="AC63" s="33"/>
      <c r="AD63" s="28"/>
      <c r="AE63" s="26"/>
      <c r="AF63" s="26"/>
      <c r="AG63" s="28"/>
      <c r="AH63" s="26">
        <v>9.537</v>
      </c>
      <c r="AI63" s="28"/>
      <c r="AJ63" s="26">
        <v>8.89</v>
      </c>
      <c r="AK63" s="26">
        <v>8.89</v>
      </c>
    </row>
    <row r="64" spans="1:49" s="17" customFormat="1" ht="9.75">
      <c r="A64" s="41" t="s">
        <v>95</v>
      </c>
      <c r="B64" s="28"/>
      <c r="C64" s="28"/>
      <c r="D64" s="28"/>
      <c r="E64" s="32"/>
      <c r="F64" s="32"/>
      <c r="G64" s="32"/>
      <c r="H64" s="32"/>
      <c r="I64" s="32"/>
      <c r="J64" s="32"/>
      <c r="K64" s="28"/>
      <c r="L64" s="28"/>
      <c r="M64" s="28"/>
      <c r="N64" s="28"/>
      <c r="O64" s="28"/>
      <c r="P64" s="28"/>
      <c r="Q64" s="28"/>
      <c r="R64" s="28"/>
      <c r="S64" s="36"/>
      <c r="T64" s="28"/>
      <c r="U64" s="28"/>
      <c r="V64" s="32"/>
      <c r="W64" s="32"/>
      <c r="X64" s="32"/>
      <c r="Y64" s="32"/>
      <c r="Z64" s="37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</row>
    <row r="65" spans="1:37" ht="9.75">
      <c r="A65" s="42" t="s">
        <v>68</v>
      </c>
      <c r="B65" s="26"/>
      <c r="C65" s="27"/>
      <c r="D65" s="28"/>
      <c r="E65" s="31"/>
      <c r="F65" s="32"/>
      <c r="G65" s="31"/>
      <c r="H65" s="32"/>
      <c r="I65" s="30"/>
      <c r="J65" s="32"/>
      <c r="K65" s="26"/>
      <c r="L65" s="26"/>
      <c r="M65" s="26"/>
      <c r="N65" s="28"/>
      <c r="O65" s="26"/>
      <c r="P65" s="26"/>
      <c r="Q65" s="26"/>
      <c r="R65" s="28"/>
      <c r="S65" s="29"/>
      <c r="T65" s="27"/>
      <c r="U65" s="26"/>
      <c r="V65" s="30"/>
      <c r="W65" s="31"/>
      <c r="X65" s="32"/>
      <c r="Y65" s="30"/>
      <c r="Z65" s="33"/>
      <c r="AA65" s="33"/>
      <c r="AB65" s="37"/>
      <c r="AC65" s="33"/>
      <c r="AD65" s="28"/>
      <c r="AE65" s="26"/>
      <c r="AF65" s="26"/>
      <c r="AG65" s="28"/>
      <c r="AH65" s="26"/>
      <c r="AI65" s="28"/>
      <c r="AJ65" s="26">
        <v>6.78</v>
      </c>
      <c r="AK65" s="26">
        <v>6.587</v>
      </c>
    </row>
    <row r="66" spans="1:37" ht="9.75">
      <c r="A66" s="42" t="s">
        <v>69</v>
      </c>
      <c r="B66" s="26"/>
      <c r="C66" s="27"/>
      <c r="D66" s="28"/>
      <c r="E66" s="31"/>
      <c r="F66" s="32"/>
      <c r="G66" s="31"/>
      <c r="H66" s="32"/>
      <c r="I66" s="30"/>
      <c r="J66" s="32"/>
      <c r="K66" s="26"/>
      <c r="L66" s="26"/>
      <c r="M66" s="26"/>
      <c r="N66" s="28"/>
      <c r="O66" s="26"/>
      <c r="P66" s="26"/>
      <c r="Q66" s="26"/>
      <c r="R66" s="28"/>
      <c r="S66" s="29"/>
      <c r="T66" s="27"/>
      <c r="U66" s="26"/>
      <c r="V66" s="30"/>
      <c r="W66" s="31"/>
      <c r="X66" s="32"/>
      <c r="Y66" s="30"/>
      <c r="Z66" s="33"/>
      <c r="AA66" s="33"/>
      <c r="AB66" s="37"/>
      <c r="AC66" s="33"/>
      <c r="AD66" s="28"/>
      <c r="AE66" s="26"/>
      <c r="AF66" s="26"/>
      <c r="AG66" s="28"/>
      <c r="AH66" s="26"/>
      <c r="AI66" s="28"/>
      <c r="AJ66" s="26"/>
      <c r="AK66" s="26">
        <v>5.864</v>
      </c>
    </row>
    <row r="67" spans="1:37" ht="9.75">
      <c r="A67" s="46"/>
      <c r="B67" s="4"/>
      <c r="D67" s="11"/>
      <c r="F67" s="13"/>
      <c r="H67" s="8"/>
      <c r="I67" s="8"/>
      <c r="J67" s="8"/>
      <c r="K67" s="4"/>
      <c r="L67" s="4"/>
      <c r="M67" s="4"/>
      <c r="N67" s="4"/>
      <c r="O67" s="4"/>
      <c r="P67" s="4"/>
      <c r="Q67" s="4"/>
      <c r="R67" s="4"/>
      <c r="U67" s="4"/>
      <c r="V67" s="8"/>
      <c r="X67" s="8"/>
      <c r="Y67" s="8"/>
      <c r="Z67" s="12"/>
      <c r="AA67" s="12"/>
      <c r="AB67" s="12"/>
      <c r="AC67" s="12"/>
      <c r="AD67" s="4"/>
      <c r="AE67" s="4"/>
      <c r="AF67" s="4"/>
      <c r="AG67" s="4"/>
      <c r="AH67" s="4"/>
      <c r="AI67" s="4"/>
      <c r="AJ67" s="4"/>
      <c r="AK67" s="4"/>
    </row>
    <row r="68" spans="1:37" ht="9.75">
      <c r="A68" s="46"/>
      <c r="B68" s="4"/>
      <c r="D68" s="11"/>
      <c r="F68" s="13"/>
      <c r="H68" s="8"/>
      <c r="I68" s="8"/>
      <c r="J68" s="8"/>
      <c r="K68" s="4"/>
      <c r="L68" s="4"/>
      <c r="M68" s="4"/>
      <c r="N68" s="4"/>
      <c r="O68" s="4"/>
      <c r="P68" s="4"/>
      <c r="Q68" s="4"/>
      <c r="R68" s="4"/>
      <c r="U68" s="4"/>
      <c r="V68" s="8"/>
      <c r="X68" s="8"/>
      <c r="Y68" s="8"/>
      <c r="Z68" s="12"/>
      <c r="AA68" s="12"/>
      <c r="AB68" s="12"/>
      <c r="AC68" s="12"/>
      <c r="AD68" s="4"/>
      <c r="AE68" s="4"/>
      <c r="AF68" s="4"/>
      <c r="AG68" s="4"/>
      <c r="AH68" s="4"/>
      <c r="AI68" s="4"/>
      <c r="AJ68" s="4"/>
      <c r="AK68" s="4"/>
    </row>
    <row r="69" spans="1:37" ht="9.75">
      <c r="A69" s="14"/>
      <c r="B69" s="4"/>
      <c r="D69" s="11"/>
      <c r="F69" s="13"/>
      <c r="H69" s="8"/>
      <c r="I69" s="8"/>
      <c r="J69" s="8"/>
      <c r="K69" s="4"/>
      <c r="L69" s="4"/>
      <c r="M69" s="4"/>
      <c r="N69" s="4"/>
      <c r="O69" s="4"/>
      <c r="P69" s="4"/>
      <c r="Q69" s="4"/>
      <c r="R69" s="4"/>
      <c r="U69" s="4"/>
      <c r="V69" s="8"/>
      <c r="X69" s="8"/>
      <c r="Y69" s="8"/>
      <c r="Z69" s="12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9.75">
      <c r="A70" s="14"/>
      <c r="B70" s="4"/>
      <c r="D70" s="11"/>
      <c r="F70" s="13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U70" s="4"/>
      <c r="V70" s="8"/>
      <c r="X70" s="8"/>
      <c r="Y70" s="8"/>
      <c r="Z70" s="12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9.75">
      <c r="A71" s="14"/>
      <c r="B71" s="4"/>
      <c r="D71" s="11"/>
      <c r="F71" s="13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U71" s="4"/>
      <c r="V71" s="8"/>
      <c r="X71" s="8"/>
      <c r="Y71" s="8"/>
      <c r="Z71" s="12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9.75">
      <c r="A72" s="14"/>
      <c r="B72" s="4"/>
      <c r="D72" s="11"/>
      <c r="F72" s="13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U72" s="4"/>
      <c r="V72" s="8"/>
      <c r="X72" s="8"/>
      <c r="Y72" s="8"/>
      <c r="Z72" s="12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9.75">
      <c r="A73" s="14"/>
      <c r="B73" s="4"/>
      <c r="D73" s="11"/>
      <c r="F73" s="13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U73" s="4"/>
      <c r="V73" s="8"/>
      <c r="X73" s="8"/>
      <c r="Y73" s="8"/>
      <c r="Z73" s="12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9.75">
      <c r="A74" s="14"/>
      <c r="B74" s="4"/>
      <c r="D74" s="11"/>
      <c r="F74" s="13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U74" s="4"/>
      <c r="V74" s="8"/>
      <c r="X74" s="8"/>
      <c r="Y74" s="8"/>
      <c r="Z74" s="12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9.75">
      <c r="A75" s="14"/>
      <c r="B75" s="4"/>
      <c r="D75" s="11"/>
      <c r="F75" s="13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U75" s="4"/>
      <c r="V75" s="8"/>
      <c r="X75" s="8"/>
      <c r="Y75" s="8"/>
      <c r="Z75" s="12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9.75">
      <c r="A76" s="14"/>
      <c r="B76" s="4"/>
      <c r="D76" s="11"/>
      <c r="F76" s="13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U76" s="4"/>
      <c r="V76" s="8"/>
      <c r="X76" s="8"/>
      <c r="Y76" s="8"/>
      <c r="Z76" s="12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9.75">
      <c r="A77" s="14"/>
      <c r="B77" s="4"/>
      <c r="D77" s="11"/>
      <c r="F77" s="13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U77" s="4"/>
      <c r="V77" s="8"/>
      <c r="X77" s="8"/>
      <c r="Y77" s="8"/>
      <c r="Z77" s="12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9.75">
      <c r="A78" s="14"/>
      <c r="B78" s="4"/>
      <c r="D78" s="11"/>
      <c r="F78" s="13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U78" s="4"/>
      <c r="V78" s="8"/>
      <c r="X78" s="8"/>
      <c r="Y78" s="8"/>
      <c r="Z78" s="12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9.75">
      <c r="A79" s="14"/>
      <c r="B79" s="4"/>
      <c r="D79" s="11"/>
      <c r="F79" s="13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U79" s="4"/>
      <c r="V79" s="8"/>
      <c r="X79" s="8"/>
      <c r="Y79" s="8"/>
      <c r="Z79" s="12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9.75">
      <c r="A80" s="14"/>
      <c r="B80" s="4"/>
      <c r="D80" s="11"/>
      <c r="F80" s="13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U80" s="4"/>
      <c r="V80" s="8"/>
      <c r="X80" s="8"/>
      <c r="Y80" s="8"/>
      <c r="Z80" s="12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spans="1:26" s="4" customFormat="1" ht="9.75">
      <c r="A81" s="14"/>
      <c r="C81" s="11"/>
      <c r="D81" s="11"/>
      <c r="E81" s="13"/>
      <c r="F81" s="13"/>
      <c r="G81" s="8"/>
      <c r="S81" s="19"/>
      <c r="V81" s="8"/>
      <c r="W81" s="8"/>
      <c r="X81" s="8"/>
      <c r="Y81" s="8"/>
      <c r="Z81" s="12"/>
    </row>
    <row r="82" spans="1:26" s="4" customFormat="1" ht="9.75">
      <c r="A82" s="14"/>
      <c r="C82" s="11"/>
      <c r="D82" s="11"/>
      <c r="E82" s="13"/>
      <c r="F82" s="13"/>
      <c r="G82" s="8"/>
      <c r="S82" s="19"/>
      <c r="V82" s="8"/>
      <c r="W82" s="8"/>
      <c r="X82" s="8"/>
      <c r="Y82" s="8"/>
      <c r="Z82" s="12"/>
    </row>
    <row r="83" spans="1:26" s="4" customFormat="1" ht="9.75">
      <c r="A83" s="14"/>
      <c r="C83" s="11"/>
      <c r="D83" s="11"/>
      <c r="E83" s="13"/>
      <c r="F83" s="13"/>
      <c r="G83" s="8"/>
      <c r="S83" s="19"/>
      <c r="V83" s="8"/>
      <c r="W83" s="8"/>
      <c r="X83" s="8"/>
      <c r="Y83" s="8"/>
      <c r="Z83" s="12"/>
    </row>
    <row r="84" spans="1:26" s="4" customFormat="1" ht="9.75">
      <c r="A84" s="14"/>
      <c r="C84" s="11"/>
      <c r="D84" s="11"/>
      <c r="E84" s="13"/>
      <c r="F84" s="13"/>
      <c r="G84" s="8"/>
      <c r="S84" s="19"/>
      <c r="V84" s="8"/>
      <c r="W84" s="8"/>
      <c r="X84" s="8"/>
      <c r="Y84" s="8"/>
      <c r="Z84" s="12"/>
    </row>
    <row r="85" spans="1:26" s="4" customFormat="1" ht="9.75">
      <c r="A85" s="14"/>
      <c r="C85" s="11"/>
      <c r="D85" s="11"/>
      <c r="E85" s="13"/>
      <c r="F85" s="13"/>
      <c r="G85" s="8"/>
      <c r="S85" s="19"/>
      <c r="V85" s="8"/>
      <c r="W85" s="8"/>
      <c r="X85" s="8"/>
      <c r="Y85" s="8"/>
      <c r="Z85" s="12"/>
    </row>
    <row r="86" spans="1:26" s="4" customFormat="1" ht="9.75">
      <c r="A86" s="14"/>
      <c r="C86" s="11"/>
      <c r="D86" s="11"/>
      <c r="E86" s="13"/>
      <c r="F86" s="13"/>
      <c r="G86" s="8"/>
      <c r="S86" s="19"/>
      <c r="V86" s="8"/>
      <c r="W86" s="8"/>
      <c r="X86" s="8"/>
      <c r="Y86" s="8"/>
      <c r="Z86" s="12"/>
    </row>
    <row r="87" spans="1:26" s="4" customFormat="1" ht="9.75">
      <c r="A87" s="14"/>
      <c r="C87" s="11"/>
      <c r="D87" s="11"/>
      <c r="E87" s="13"/>
      <c r="F87" s="13"/>
      <c r="G87" s="8"/>
      <c r="S87" s="19"/>
      <c r="V87" s="8"/>
      <c r="W87" s="8"/>
      <c r="X87" s="8"/>
      <c r="Y87" s="8"/>
      <c r="Z87" s="12"/>
    </row>
    <row r="88" spans="1:26" s="4" customFormat="1" ht="9.75">
      <c r="A88" s="14"/>
      <c r="C88" s="11"/>
      <c r="D88" s="11"/>
      <c r="E88" s="13"/>
      <c r="F88" s="13"/>
      <c r="G88" s="8"/>
      <c r="S88" s="19"/>
      <c r="V88" s="8"/>
      <c r="W88" s="8"/>
      <c r="X88" s="8"/>
      <c r="Y88" s="8"/>
      <c r="Z88" s="12"/>
    </row>
    <row r="89" spans="1:26" s="4" customFormat="1" ht="9.75">
      <c r="A89" s="14"/>
      <c r="C89" s="11"/>
      <c r="D89" s="11"/>
      <c r="E89" s="13"/>
      <c r="F89" s="13"/>
      <c r="G89" s="8"/>
      <c r="S89" s="19"/>
      <c r="V89" s="8"/>
      <c r="W89" s="8"/>
      <c r="X89" s="8"/>
      <c r="Y89" s="8"/>
      <c r="Z89" s="12"/>
    </row>
    <row r="90" spans="1:26" s="4" customFormat="1" ht="9.75">
      <c r="A90" s="14"/>
      <c r="C90" s="11"/>
      <c r="D90" s="11"/>
      <c r="E90" s="13"/>
      <c r="F90" s="13"/>
      <c r="G90" s="8"/>
      <c r="S90" s="19"/>
      <c r="V90" s="8"/>
      <c r="W90" s="8"/>
      <c r="X90" s="8"/>
      <c r="Y90" s="8"/>
      <c r="Z90" s="12"/>
    </row>
    <row r="91" spans="1:26" s="4" customFormat="1" ht="9.75">
      <c r="A91" s="14"/>
      <c r="C91" s="11"/>
      <c r="D91" s="11"/>
      <c r="E91" s="13"/>
      <c r="F91" s="13"/>
      <c r="G91" s="8"/>
      <c r="S91" s="19"/>
      <c r="V91" s="8"/>
      <c r="W91" s="8"/>
      <c r="X91" s="8"/>
      <c r="Y91" s="8"/>
      <c r="Z91" s="12"/>
    </row>
    <row r="92" spans="1:26" s="4" customFormat="1" ht="9.75">
      <c r="A92" s="14"/>
      <c r="C92" s="11"/>
      <c r="D92" s="11"/>
      <c r="E92" s="13"/>
      <c r="F92" s="13"/>
      <c r="G92" s="8"/>
      <c r="S92" s="19"/>
      <c r="V92" s="8"/>
      <c r="W92" s="8"/>
      <c r="X92" s="8"/>
      <c r="Y92" s="8"/>
      <c r="Z92" s="12"/>
    </row>
    <row r="93" spans="1:26" s="4" customFormat="1" ht="9.75">
      <c r="A93" s="14"/>
      <c r="C93" s="11"/>
      <c r="D93" s="11"/>
      <c r="E93" s="13"/>
      <c r="F93" s="13"/>
      <c r="G93" s="8"/>
      <c r="S93" s="19"/>
      <c r="V93" s="8"/>
      <c r="W93" s="8"/>
      <c r="X93" s="8"/>
      <c r="Y93" s="8"/>
      <c r="Z93" s="12"/>
    </row>
    <row r="94" spans="1:26" s="4" customFormat="1" ht="9.75">
      <c r="A94" s="14"/>
      <c r="C94" s="11"/>
      <c r="D94" s="11"/>
      <c r="E94" s="13"/>
      <c r="F94" s="13"/>
      <c r="G94" s="8"/>
      <c r="S94" s="19"/>
      <c r="V94" s="8"/>
      <c r="W94" s="8"/>
      <c r="X94" s="8"/>
      <c r="Y94" s="8"/>
      <c r="Z94" s="12"/>
    </row>
    <row r="95" spans="1:26" s="4" customFormat="1" ht="9.75">
      <c r="A95" s="14"/>
      <c r="C95" s="11"/>
      <c r="D95" s="11"/>
      <c r="E95" s="13"/>
      <c r="F95" s="13"/>
      <c r="G95" s="8"/>
      <c r="S95" s="19"/>
      <c r="V95" s="8"/>
      <c r="W95" s="8"/>
      <c r="X95" s="8"/>
      <c r="Y95" s="8"/>
      <c r="Z95" s="12"/>
    </row>
    <row r="96" spans="1:26" s="4" customFormat="1" ht="9.75">
      <c r="A96" s="14"/>
      <c r="C96" s="11"/>
      <c r="D96" s="11"/>
      <c r="E96" s="13"/>
      <c r="F96" s="13"/>
      <c r="G96" s="8"/>
      <c r="S96" s="19"/>
      <c r="V96" s="8"/>
      <c r="W96" s="8"/>
      <c r="X96" s="8"/>
      <c r="Y96" s="8"/>
      <c r="Z96" s="12"/>
    </row>
    <row r="97" spans="1:26" s="4" customFormat="1" ht="9.75">
      <c r="A97" s="14"/>
      <c r="C97" s="11"/>
      <c r="D97" s="11"/>
      <c r="E97" s="13"/>
      <c r="F97" s="13"/>
      <c r="G97" s="8"/>
      <c r="S97" s="19"/>
      <c r="V97" s="8"/>
      <c r="W97" s="8"/>
      <c r="X97" s="8"/>
      <c r="Y97" s="8"/>
      <c r="Z97" s="12"/>
    </row>
    <row r="98" spans="1:26" s="4" customFormat="1" ht="9.75">
      <c r="A98" s="14"/>
      <c r="C98" s="11"/>
      <c r="D98" s="11"/>
      <c r="E98" s="13"/>
      <c r="F98" s="13"/>
      <c r="G98" s="8"/>
      <c r="S98" s="19"/>
      <c r="V98" s="8"/>
      <c r="W98" s="8"/>
      <c r="X98" s="8"/>
      <c r="Y98" s="8"/>
      <c r="Z98" s="12"/>
    </row>
    <row r="99" spans="1:26" s="4" customFormat="1" ht="9.75">
      <c r="A99" s="14"/>
      <c r="C99" s="11"/>
      <c r="D99" s="11"/>
      <c r="E99" s="13"/>
      <c r="F99" s="13"/>
      <c r="G99" s="8"/>
      <c r="S99" s="19"/>
      <c r="V99" s="8"/>
      <c r="W99" s="8"/>
      <c r="X99" s="8"/>
      <c r="Y99" s="8"/>
      <c r="Z99" s="12"/>
    </row>
    <row r="100" spans="1:26" s="4" customFormat="1" ht="9.75">
      <c r="A100" s="14"/>
      <c r="C100" s="11"/>
      <c r="D100" s="11"/>
      <c r="E100" s="13"/>
      <c r="F100" s="13"/>
      <c r="G100" s="8"/>
      <c r="S100" s="19"/>
      <c r="V100" s="8"/>
      <c r="W100" s="8"/>
      <c r="X100" s="8"/>
      <c r="Y100" s="8"/>
      <c r="Z100" s="12"/>
    </row>
    <row r="101" spans="1:26" s="4" customFormat="1" ht="9.75">
      <c r="A101" s="14"/>
      <c r="C101" s="11"/>
      <c r="D101" s="11"/>
      <c r="E101" s="13"/>
      <c r="F101" s="13"/>
      <c r="G101" s="8"/>
      <c r="S101" s="19"/>
      <c r="V101" s="8"/>
      <c r="W101" s="8"/>
      <c r="X101" s="8"/>
      <c r="Y101" s="8"/>
      <c r="Z101" s="12"/>
    </row>
    <row r="102" spans="1:26" s="4" customFormat="1" ht="9.75">
      <c r="A102" s="14"/>
      <c r="C102" s="11"/>
      <c r="D102" s="11"/>
      <c r="E102" s="13"/>
      <c r="F102" s="13"/>
      <c r="G102" s="8"/>
      <c r="S102" s="19"/>
      <c r="V102" s="8"/>
      <c r="W102" s="8"/>
      <c r="X102" s="8"/>
      <c r="Y102" s="8"/>
      <c r="Z102" s="12"/>
    </row>
    <row r="103" spans="1:26" s="4" customFormat="1" ht="9.75">
      <c r="A103" s="14"/>
      <c r="C103" s="11"/>
      <c r="D103" s="11"/>
      <c r="E103" s="13"/>
      <c r="F103" s="13"/>
      <c r="G103" s="8"/>
      <c r="S103" s="19"/>
      <c r="V103" s="8"/>
      <c r="W103" s="8"/>
      <c r="X103" s="8"/>
      <c r="Y103" s="8"/>
      <c r="Z103" s="12"/>
    </row>
    <row r="104" spans="1:26" s="4" customFormat="1" ht="9.75">
      <c r="A104" s="14"/>
      <c r="C104" s="11"/>
      <c r="D104" s="11"/>
      <c r="E104" s="13"/>
      <c r="F104" s="13"/>
      <c r="G104" s="8"/>
      <c r="S104" s="19"/>
      <c r="V104" s="8"/>
      <c r="W104" s="8"/>
      <c r="X104" s="8"/>
      <c r="Y104" s="8"/>
      <c r="Z104" s="12"/>
    </row>
    <row r="105" spans="1:26" s="4" customFormat="1" ht="9.75">
      <c r="A105" s="14"/>
      <c r="C105" s="11"/>
      <c r="D105" s="11"/>
      <c r="E105" s="13"/>
      <c r="F105" s="13"/>
      <c r="G105" s="8"/>
      <c r="S105" s="19"/>
      <c r="V105" s="8"/>
      <c r="W105" s="8"/>
      <c r="X105" s="8"/>
      <c r="Y105" s="8"/>
      <c r="Z105" s="12"/>
    </row>
    <row r="106" spans="1:26" s="4" customFormat="1" ht="9.75">
      <c r="A106" s="14"/>
      <c r="C106" s="11"/>
      <c r="D106" s="11"/>
      <c r="E106" s="13"/>
      <c r="F106" s="13"/>
      <c r="G106" s="8"/>
      <c r="S106" s="19"/>
      <c r="V106" s="8"/>
      <c r="W106" s="8"/>
      <c r="X106" s="8"/>
      <c r="Y106" s="8"/>
      <c r="Z106" s="12"/>
    </row>
    <row r="107" spans="1:26" s="4" customFormat="1" ht="9.75">
      <c r="A107" s="14"/>
      <c r="C107" s="11"/>
      <c r="D107" s="11"/>
      <c r="E107" s="13"/>
      <c r="F107" s="13"/>
      <c r="G107" s="8"/>
      <c r="S107" s="19"/>
      <c r="V107" s="8"/>
      <c r="W107" s="8"/>
      <c r="X107" s="8"/>
      <c r="Y107" s="8"/>
      <c r="Z107" s="12"/>
    </row>
    <row r="108" spans="1:26" s="4" customFormat="1" ht="9.75">
      <c r="A108" s="14"/>
      <c r="C108" s="11"/>
      <c r="D108" s="11"/>
      <c r="E108" s="13"/>
      <c r="F108" s="13"/>
      <c r="G108" s="8"/>
      <c r="S108" s="19"/>
      <c r="V108" s="8"/>
      <c r="W108" s="8"/>
      <c r="X108" s="8"/>
      <c r="Y108" s="8"/>
      <c r="Z108" s="12"/>
    </row>
    <row r="109" spans="1:26" s="4" customFormat="1" ht="9.75">
      <c r="A109" s="14"/>
      <c r="C109" s="11"/>
      <c r="D109" s="11"/>
      <c r="E109" s="13"/>
      <c r="F109" s="13"/>
      <c r="G109" s="8"/>
      <c r="S109" s="19"/>
      <c r="V109" s="8"/>
      <c r="W109" s="8"/>
      <c r="X109" s="8"/>
      <c r="Y109" s="8"/>
      <c r="Z109" s="12"/>
    </row>
    <row r="110" spans="1:26" s="4" customFormat="1" ht="9.75">
      <c r="A110" s="14"/>
      <c r="C110" s="11"/>
      <c r="D110" s="11"/>
      <c r="E110" s="13"/>
      <c r="F110" s="13"/>
      <c r="G110" s="8"/>
      <c r="S110" s="19"/>
      <c r="V110" s="8"/>
      <c r="W110" s="8"/>
      <c r="X110" s="8"/>
      <c r="Y110" s="8"/>
      <c r="Z110" s="12"/>
    </row>
    <row r="111" spans="1:26" s="4" customFormat="1" ht="9.75">
      <c r="A111" s="14"/>
      <c r="C111" s="11"/>
      <c r="D111" s="11"/>
      <c r="E111" s="13"/>
      <c r="F111" s="13"/>
      <c r="G111" s="8"/>
      <c r="S111" s="19"/>
      <c r="V111" s="8"/>
      <c r="W111" s="8"/>
      <c r="X111" s="8"/>
      <c r="Y111" s="8"/>
      <c r="Z111" s="12"/>
    </row>
    <row r="112" spans="1:26" s="4" customFormat="1" ht="9.75">
      <c r="A112" s="14"/>
      <c r="C112" s="11"/>
      <c r="D112" s="11"/>
      <c r="E112" s="13"/>
      <c r="F112" s="13"/>
      <c r="G112" s="8"/>
      <c r="S112" s="19"/>
      <c r="V112" s="8"/>
      <c r="W112" s="8"/>
      <c r="X112" s="8"/>
      <c r="Y112" s="8"/>
      <c r="Z112" s="12"/>
    </row>
    <row r="113" spans="1:26" s="4" customFormat="1" ht="9.75">
      <c r="A113" s="14"/>
      <c r="C113" s="11"/>
      <c r="D113" s="11"/>
      <c r="E113" s="13"/>
      <c r="F113" s="13"/>
      <c r="G113" s="8"/>
      <c r="S113" s="19"/>
      <c r="V113" s="8"/>
      <c r="W113" s="8"/>
      <c r="X113" s="8"/>
      <c r="Y113" s="8"/>
      <c r="Z113" s="12"/>
    </row>
    <row r="114" spans="1:26" s="4" customFormat="1" ht="9.75">
      <c r="A114" s="14"/>
      <c r="C114" s="11"/>
      <c r="D114" s="11"/>
      <c r="E114" s="13"/>
      <c r="F114" s="13"/>
      <c r="G114" s="8"/>
      <c r="S114" s="19"/>
      <c r="V114" s="8"/>
      <c r="W114" s="8"/>
      <c r="X114" s="8"/>
      <c r="Y114" s="8"/>
      <c r="Z114" s="12"/>
    </row>
    <row r="115" spans="1:26" s="4" customFormat="1" ht="9.75">
      <c r="A115" s="14"/>
      <c r="C115" s="11"/>
      <c r="D115" s="11"/>
      <c r="E115" s="13"/>
      <c r="F115" s="13"/>
      <c r="G115" s="8"/>
      <c r="S115" s="19"/>
      <c r="V115" s="8"/>
      <c r="W115" s="8"/>
      <c r="X115" s="8"/>
      <c r="Y115" s="8"/>
      <c r="Z115" s="12"/>
    </row>
    <row r="116" spans="1:26" s="4" customFormat="1" ht="9.75">
      <c r="A116" s="14"/>
      <c r="C116" s="11"/>
      <c r="D116" s="11"/>
      <c r="E116" s="13"/>
      <c r="F116" s="13"/>
      <c r="G116" s="8"/>
      <c r="S116" s="19"/>
      <c r="V116" s="8"/>
      <c r="W116" s="8"/>
      <c r="X116" s="8"/>
      <c r="Y116" s="8"/>
      <c r="Z116" s="12"/>
    </row>
  </sheetData>
  <printOptions/>
  <pageMargins left="0.7480314960629921" right="0.7480314960629921" top="0.4724409448818898" bottom="0.5905511811023623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F27" sqref="F27"/>
    </sheetView>
  </sheetViews>
  <sheetFormatPr defaultColWidth="11.00390625" defaultRowHeight="12.75"/>
  <cols>
    <col min="1" max="1" width="11.00390625" style="7" customWidth="1"/>
    <col min="2" max="2" width="15.875" style="6" bestFit="1" customWidth="1"/>
    <col min="3" max="5" width="11.00390625" style="6" customWidth="1"/>
    <col min="6" max="6" width="13.00390625" style="6" customWidth="1"/>
    <col min="7" max="7" width="15.875" style="6" bestFit="1" customWidth="1"/>
    <col min="8" max="16384" width="11.00390625" style="6" customWidth="1"/>
  </cols>
  <sheetData>
    <row r="1" ht="12.75">
      <c r="A1" s="53" t="s">
        <v>59</v>
      </c>
    </row>
    <row r="2" ht="12.75">
      <c r="A2" s="53"/>
    </row>
    <row r="3" spans="1:9" s="5" customFormat="1" ht="51.75">
      <c r="A3" s="52" t="s">
        <v>30</v>
      </c>
      <c r="B3" s="48" t="s">
        <v>31</v>
      </c>
      <c r="C3" s="48" t="s">
        <v>32</v>
      </c>
      <c r="D3" s="48" t="s">
        <v>33</v>
      </c>
      <c r="E3" s="48" t="s">
        <v>24</v>
      </c>
      <c r="F3" s="48" t="s">
        <v>63</v>
      </c>
      <c r="G3" s="48" t="s">
        <v>64</v>
      </c>
      <c r="H3" s="48" t="s">
        <v>65</v>
      </c>
      <c r="I3" s="48" t="s">
        <v>66</v>
      </c>
    </row>
    <row r="4" spans="1:9" ht="12.75">
      <c r="A4" s="49" t="s">
        <v>67</v>
      </c>
      <c r="B4" s="50">
        <f>C4+D4</f>
        <v>700</v>
      </c>
      <c r="C4" s="50">
        <v>700</v>
      </c>
      <c r="D4" s="50"/>
      <c r="E4" s="51">
        <v>32488</v>
      </c>
      <c r="F4" s="51">
        <v>32536</v>
      </c>
      <c r="G4" s="50">
        <f>C4*H4+D4*I4</f>
        <v>35000</v>
      </c>
      <c r="H4" s="50">
        <v>50</v>
      </c>
      <c r="I4" s="50"/>
    </row>
    <row r="5" spans="1:9" ht="12.75">
      <c r="A5" s="49" t="s">
        <v>75</v>
      </c>
      <c r="B5" s="50">
        <f>C5+D5</f>
        <v>3300</v>
      </c>
      <c r="C5" s="50">
        <f>C4+2600</f>
        <v>3300</v>
      </c>
      <c r="D5" s="50"/>
      <c r="E5" s="51">
        <v>32641</v>
      </c>
      <c r="F5" s="51">
        <v>32653</v>
      </c>
      <c r="G5" s="50">
        <f>C5*H5+D5*I5</f>
        <v>165000</v>
      </c>
      <c r="H5" s="50">
        <v>50</v>
      </c>
      <c r="I5" s="50"/>
    </row>
    <row r="6" spans="1:9" ht="12.75">
      <c r="A6" s="49" t="s">
        <v>76</v>
      </c>
      <c r="B6" s="50">
        <f>C6+D6</f>
        <v>10000</v>
      </c>
      <c r="C6" s="50">
        <f>C5+6700</f>
        <v>10000</v>
      </c>
      <c r="D6" s="50"/>
      <c r="E6" s="51">
        <v>32861</v>
      </c>
      <c r="F6" s="51">
        <v>32886</v>
      </c>
      <c r="G6" s="50">
        <f>C6*H6+D6*I6</f>
        <v>500000</v>
      </c>
      <c r="H6" s="50">
        <v>50</v>
      </c>
      <c r="I6" s="50"/>
    </row>
    <row r="7" spans="1:9" ht="12.75">
      <c r="A7" s="49" t="s">
        <v>77</v>
      </c>
      <c r="B7" s="50">
        <f>C7+D7</f>
        <v>55000</v>
      </c>
      <c r="C7" s="50">
        <f>C6+10000</f>
        <v>20000</v>
      </c>
      <c r="D7" s="50">
        <v>35000</v>
      </c>
      <c r="E7" s="51">
        <v>33075</v>
      </c>
      <c r="F7" s="51">
        <v>33089</v>
      </c>
      <c r="G7" s="50">
        <f>C7*H7+D7*I7</f>
        <v>4500000</v>
      </c>
      <c r="H7" s="50">
        <v>50</v>
      </c>
      <c r="I7" s="50">
        <v>100</v>
      </c>
    </row>
    <row r="8" spans="1:9" ht="12.75">
      <c r="A8" s="49" t="s">
        <v>78</v>
      </c>
      <c r="B8" s="50">
        <f aca="true" t="shared" si="0" ref="B8:B14">C8+D8</f>
        <v>46250</v>
      </c>
      <c r="C8" s="50">
        <v>28750</v>
      </c>
      <c r="D8" s="50">
        <v>17500</v>
      </c>
      <c r="E8" s="51">
        <v>33735</v>
      </c>
      <c r="F8" s="51">
        <v>33750</v>
      </c>
      <c r="G8" s="50">
        <f aca="true" t="shared" si="1" ref="G8:G14">C8*H8+D8*I8</f>
        <v>7500000</v>
      </c>
      <c r="H8" s="50">
        <v>200</v>
      </c>
      <c r="I8" s="50">
        <v>100</v>
      </c>
    </row>
    <row r="9" spans="1:9" ht="12.75">
      <c r="A9" s="49" t="s">
        <v>79</v>
      </c>
      <c r="B9" s="50">
        <f t="shared" si="0"/>
        <v>56000</v>
      </c>
      <c r="C9" s="50">
        <f>C8+9750</f>
        <v>38500</v>
      </c>
      <c r="D9" s="50">
        <v>17500</v>
      </c>
      <c r="E9" s="51">
        <v>34318</v>
      </c>
      <c r="F9" s="51">
        <v>34321</v>
      </c>
      <c r="G9" s="50">
        <f t="shared" si="1"/>
        <v>9450000</v>
      </c>
      <c r="H9" s="50">
        <v>200</v>
      </c>
      <c r="I9" s="50">
        <v>100</v>
      </c>
    </row>
    <row r="10" spans="1:9" ht="12.75">
      <c r="A10" s="49" t="s">
        <v>80</v>
      </c>
      <c r="B10" s="50">
        <f t="shared" si="0"/>
        <v>356000</v>
      </c>
      <c r="C10" s="50">
        <f>C9+300000</f>
        <v>338500</v>
      </c>
      <c r="D10" s="50">
        <v>17500</v>
      </c>
      <c r="E10" s="51">
        <v>35523</v>
      </c>
      <c r="F10" s="51">
        <v>35542</v>
      </c>
      <c r="G10" s="50">
        <f t="shared" si="1"/>
        <v>69450000</v>
      </c>
      <c r="H10" s="50">
        <v>200</v>
      </c>
      <c r="I10" s="50">
        <v>100</v>
      </c>
    </row>
    <row r="11" spans="1:9" ht="12.75">
      <c r="A11" s="49" t="s">
        <v>81</v>
      </c>
      <c r="B11" s="50">
        <f t="shared" si="0"/>
        <v>1556000</v>
      </c>
      <c r="C11" s="50">
        <f>C10+1200000</f>
        <v>1538500</v>
      </c>
      <c r="D11" s="50">
        <v>17500</v>
      </c>
      <c r="E11" s="51">
        <v>36279</v>
      </c>
      <c r="F11" s="51">
        <v>36299</v>
      </c>
      <c r="G11" s="50">
        <f t="shared" si="1"/>
        <v>309450000</v>
      </c>
      <c r="H11" s="50">
        <v>200</v>
      </c>
      <c r="I11" s="50">
        <v>100</v>
      </c>
    </row>
    <row r="12" spans="1:9" ht="12.75">
      <c r="A12" s="49" t="s">
        <v>82</v>
      </c>
      <c r="B12" s="50">
        <f t="shared" si="0"/>
        <v>1706000</v>
      </c>
      <c r="C12" s="50">
        <f>C11+150000</f>
        <v>1688500</v>
      </c>
      <c r="D12" s="50">
        <v>17500</v>
      </c>
      <c r="E12" s="51">
        <v>36636</v>
      </c>
      <c r="F12" s="51">
        <v>36645</v>
      </c>
      <c r="G12" s="50">
        <f t="shared" si="1"/>
        <v>339450000</v>
      </c>
      <c r="H12" s="50">
        <v>200</v>
      </c>
      <c r="I12" s="50">
        <v>100</v>
      </c>
    </row>
    <row r="13" spans="1:9" ht="12.75">
      <c r="A13" s="49" t="s">
        <v>83</v>
      </c>
      <c r="B13" s="50">
        <f t="shared" si="0"/>
        <v>2106000</v>
      </c>
      <c r="C13" s="50">
        <f>C12+400000</f>
        <v>2088500</v>
      </c>
      <c r="D13" s="50">
        <v>17500</v>
      </c>
      <c r="E13" s="51">
        <v>37037</v>
      </c>
      <c r="F13" s="51">
        <v>37056</v>
      </c>
      <c r="G13" s="50">
        <f t="shared" si="1"/>
        <v>419450000</v>
      </c>
      <c r="H13" s="50">
        <v>200</v>
      </c>
      <c r="I13" s="50">
        <v>100</v>
      </c>
    </row>
    <row r="14" spans="1:9" ht="12.75">
      <c r="A14" s="49" t="s">
        <v>84</v>
      </c>
      <c r="B14" s="50">
        <f t="shared" si="0"/>
        <v>2411000</v>
      </c>
      <c r="C14" s="50">
        <v>2088500</v>
      </c>
      <c r="D14" s="50">
        <f>D13+305000</f>
        <v>322500</v>
      </c>
      <c r="E14" s="51">
        <v>37800</v>
      </c>
      <c r="F14" s="51">
        <v>37832</v>
      </c>
      <c r="G14" s="50">
        <f t="shared" si="1"/>
        <v>449950000</v>
      </c>
      <c r="H14" s="50">
        <v>200</v>
      </c>
      <c r="I14" s="50">
        <v>100</v>
      </c>
    </row>
    <row r="16" ht="12.75">
      <c r="A16" s="53" t="s">
        <v>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Vedomosti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 Petrova</cp:lastModifiedBy>
  <cp:lastPrinted>2008-06-25T14:00:17Z</cp:lastPrinted>
  <dcterms:created xsi:type="dcterms:W3CDTF">2008-06-11T15:58:16Z</dcterms:created>
  <dcterms:modified xsi:type="dcterms:W3CDTF">2008-07-20T16:44:12Z</dcterms:modified>
  <cp:category/>
  <cp:version/>
  <cp:contentType/>
  <cp:contentStatus/>
</cp:coreProperties>
</file>